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ial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<sst xmlns="http://schemas.openxmlformats.org/spreadsheetml/2006/main" count="926" uniqueCount="385">
  <si>
    <t>Rekapitulace ceny</t>
  </si>
  <si>
    <t>Stavba: O21068b - Most ev.č. 36620-1, Jaroměřice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</si>
  <si>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</si>
  <si>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</si>
  <si>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</si>
  <si>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</si>
  <si>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</si>
  <si>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</si>
  <si>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</si>
  <si>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</si>
  <si>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</si>
  <si>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</si>
  <si>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</si>
  <si>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</si>
  <si>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O21068b</t>
  </si>
  <si>
    <t>Most ev.č. 36620-1, Jaroměřice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</si>
  <si>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</si>
  <si>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</si>
  <si>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</si>
  <si>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</si>
  <si>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</si>
  <si>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</si>
  <si>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</si>
  <si>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</si>
  <si>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přípravné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</si>
  <si>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</si>
  <si>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</si>
  <si>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</si>
  <si>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</si>
  <si>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</si>
  <si>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</si>
  <si>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</si>
  <si>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</si>
  <si>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</si>
  <si>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</si>
  <si>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</si>
  <si>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</si>
  <si>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</si>
  <si>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</si>
  <si>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</si>
  <si>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</si>
  <si>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</si>
  <si>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</si>
  <si>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</si>
  <si>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</si>
  <si>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</si>
  <si>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</si>
  <si>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</si>
  <si>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</si>
  <si>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</si>
  <si>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</si>
  <si>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VV</t>
  </si>
  <si>
    <t>Vytýčení stávajících inženýrských sítí a jejich zajištění  
Stávající kabely CETIN, stávající vodovod včetně kabelového vedení 
1=1.000 [A]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</si>
  <si>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</si>
  <si>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</si>
  <si>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</si>
  <si>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</si>
  <si>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</si>
  <si>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vytyčovací práce + cena za vytyčení prostorové polohy stavby před jejím zahájením odborně způsobilými osobami.  
Kompletní geodetické práce na vytyčení vytyčovaných bodů definovaného objektu v rozsahu PD a TKP. 
Cena za zaměření skutečného provedení stavby výškopisné i polohopisné, celkem včetně ochrany vytyčovaných bodů</t>
  </si>
  <si>
    <t>1=1.000 [A]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</si>
  <si>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</si>
  <si>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</si>
  <si>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</si>
  <si>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9 pozemků - 3 vlastníci 
1=1.000 [A]</t>
  </si>
  <si>
    <t>02943</t>
  </si>
  <si>
    <t>OSTATNÍ POŽADAVKY - VYPRACOVÁNÍ RDS</t>
  </si>
  <si>
    <t>SOUBOR</t>
  </si>
  <si>
    <t>Realizační dokumentace objektů stavby, přechodné úpravy DIO, stanovení místní úpravy DZ po stavbě ( tiskem 4x + 1x CD). 
Obsah dle směrnice pro dokumentaci staveb PK, v souladu s PDPS, Řeší podrobnosti pro kvalitní a bezpečné zhotovení stavby.  
Vypracuje autorizovaná osoba. Odsouhlasí správce stavby. Havarijní a povodňový plán. Tiskem 2x. Zadavatel poskytne dokumnetaci v otevřeném formátu *DWG.</t>
  </si>
  <si>
    <t>02944</t>
  </si>
  <si>
    <t>OSTAT POŽADAVKY - DOKUMENTACE SKUTEČ PROVEDENÍ V DIGIT FORMĚ</t>
  </si>
  <si>
    <t>dokumentace bude požadovaná v (počet výtisků, paré a CD v el. podobě dle SOD) objednatelem včetně dokumentace v elektronické podobě  
cena za zpracování - DSPS (dokumentace skutečného provedení stavby)  - dokumentace bude vypracována dle požadavku objednatele v aktualizovaném znění</t>
  </si>
  <si>
    <t>02946</t>
  </si>
  <si>
    <t>OSTAT POŽADAVKY - FOTODOKUMENTACE</t>
  </si>
  <si>
    <t>fotodokumentace - měsíčně barevné fotografie v tištěné a elektronické formě,závěrečná fotodokumentace v albu s popisem v tištěné i elektronické formě 
v rozsahu dle SOD 
1=1.000 [A]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</si>
  <si>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</si>
  <si>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7</t>
  </si>
  <si>
    <t>02950</t>
  </si>
  <si>
    <t>OSTATNÍ POŽADAVKY - POSUDKY, KONTROLY, REVIZNÍ ZPRÁVY</t>
  </si>
  <si>
    <t>převzetí základové spáry geologem</t>
  </si>
  <si>
    <t>8</t>
  </si>
  <si>
    <t>02990</t>
  </si>
  <si>
    <t>OSTATNÍ POŽADAVKY - INFORMAČNÍ TABULE</t>
  </si>
  <si>
    <t>Náklady na zřízení informační tabule s údaji o stavbě s textem dle vzoru. Informační tabule dle vzoru rozsahu uvedeném v SOD.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</si>
  <si>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</si>
  <si>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201</t>
  </si>
  <si>
    <t>Most ev.č. 36620-1</t>
  </si>
  <si>
    <t>014112</t>
  </si>
  <si>
    <t>POPLATKY ZA SKLÁDKU TYP S-IO (INERTNÍ ODPAD)</t>
  </si>
  <si>
    <t>T</t>
  </si>
  <si>
    <t>demoliční materiál - stavební suť (kámen, beton, železobeton)</t>
  </si>
  <si>
    <t>pol. 11332  261,3*1,9=496.470 [A]</t>
  </si>
  <si>
    <t>zahrnuje veškeré poplatky provozovateli skládky související s uložením odpadu na skládce.</t>
  </si>
  <si>
    <t>014121</t>
  </si>
  <si>
    <t>POPLATKY ZA SKLÁDKU TYP S-OO (OSTATNÍ ODPAD)</t>
  </si>
  <si>
    <t>M3</t>
  </si>
  <si>
    <t>zemina</t>
  </si>
  <si>
    <t>pol. 12273 50=50.000 [A] 
pol. 13173 524=524.000 [B] 
pol 467315 2,8=2.800 [C] 
Celkem: A+B+C=576.800 [D]</t>
  </si>
  <si>
    <t>029412</t>
  </si>
  <si>
    <t>OSTATNÍ POŽADAVKY - VYPRACOVÁNÍ MOSTNÍHO LISTU</t>
  </si>
  <si>
    <t>KUS</t>
  </si>
  <si>
    <t>02953</t>
  </si>
  <si>
    <t>OSTATNÍ POŽADAVKY - HLAVNÍ MOSTNÍ PROHLÍDKA</t>
  </si>
  <si>
    <t>1.HMP</t>
  </si>
  <si>
    <t>položka zahrnuje : 
- úkony dle ČSN 73 6221 
- provedení hlavní mostní prohlídky oprávněnou fyzickou nebo právnickou osobou 
- vyhotovení záznamu (protokolu), který jednoznačně definuje stav mostu</t>
  </si>
  <si>
    <t>Zemní práce</t>
  </si>
  <si>
    <t>11526</t>
  </si>
  <si>
    <t>PŘEVEDENÍ VODY POTRUBÍM DN 800 NEBO ŽLABY R.O. DO 2,8M</t>
  </si>
  <si>
    <t>M</t>
  </si>
  <si>
    <t>potrubí DN 800, provizorní zatrubnění vodoteče v rozsahu stavby SO 201</t>
  </si>
  <si>
    <t>dle Koordinační situace 
35,0=35.000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</si>
  <si>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</si>
  <si>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</si>
  <si>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</si>
  <si>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Odtěžení zemních hrázek provizorního zatrubnění  
odvoz na trvalou skládku</t>
  </si>
  <si>
    <t>17780 50,0=0.000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</si>
  <si>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</si>
  <si>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</t>
  </si>
  <si>
    <t>HLOUBENÍ JAM ZAPAŽ I NEPAŽ TŘ. I</t>
  </si>
  <si>
    <t>výkop pro mostní objekt nad rozsah bourání pro komunikaci 
odvoz na trvalou skládku</t>
  </si>
  <si>
    <t>dle PD 
výkop pro stavbu - odečteno z 3D modelu 524 =524.000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</si>
  <si>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</si>
  <si>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</si>
  <si>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</si>
  <si>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pol. 12273 50=50.000 [A] 
pol. 13173 524=524.000 [B] 
Celkem: A+B=574.000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</si>
  <si>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</si>
  <si>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</si>
  <si>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</si>
  <si>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</si>
  <si>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13,3*2,2*0,5+32,6*2,1*0,5+22,8*2,3*0,5=75.080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</si>
  <si>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</si>
  <si>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17280</t>
  </si>
  <si>
    <t>ZŘÍZENÍ TĚSNĚNÍ Z NAKUPOVANÝCH MATERIÁLŮ</t>
  </si>
  <si>
    <t>těsnící vrstva dle ČSN 73 6244 č. 5.2</t>
  </si>
  <si>
    <t>dle PD 
3,5*0,25*20,0=17.500 [A] 
3,5*0,25*12,7=11.113 [B] 
Celkem: A+B=28.613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</si>
  <si>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</si>
  <si>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</si>
  <si>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17780</t>
  </si>
  <si>
    <t>ZEMNÍ HRÁZKY Z NAKUPOVANÝCH MATERIÁLŮ</t>
  </si>
  <si>
    <t>v korytě na začátku a konci zatrubnění</t>
  </si>
  <si>
    <t>5,0*2,5*2,0*2=50.000 [A]</t>
  </si>
  <si>
    <t>Základy</t>
  </si>
  <si>
    <t>12</t>
  </si>
  <si>
    <t>21331</t>
  </si>
  <si>
    <t>DRENÁŽNÍ VRSTVY Z BETONU MEZEROVITÉHO (DRENÁŽNÍHO)</t>
  </si>
  <si>
    <t>obetonování drenážního potrubí MCB-8</t>
  </si>
  <si>
    <t>Za opěrami  
(0,3*0,3-(3,14*0,075*0,075))*(5,5+19,5+4,5+12,7+4,5)=3.378 [A]</t>
  </si>
  <si>
    <t>Položka zahrnuje: 
- dodávku předepsaného materiálu pro drenážní vrstvu, včetně mimostaveništní a vnitrostaveništní dopravy 
- provedení drenážní vrstvy předepsaných rozměrů a předepsaného tvaru</t>
  </si>
  <si>
    <t>13</t>
  </si>
  <si>
    <t>21341</t>
  </si>
  <si>
    <t>DRENÁŽNÍ VRSTVY Z PLASTBETONU (PLASTMALTY)</t>
  </si>
  <si>
    <t>drenážní proužek š. 150 mm</t>
  </si>
  <si>
    <t>š.150 mm 0,15*0,05*7,2*2=0.108 [A]</t>
  </si>
  <si>
    <t>14</t>
  </si>
  <si>
    <t>21361</t>
  </si>
  <si>
    <t>DRENÁŽNÍ VRSTVY Z GEOTEXTILIE</t>
  </si>
  <si>
    <t>M2</t>
  </si>
  <si>
    <t>ochranná vrstva a drenážní vrstva na rubu konstrukcí - min.700g/m2, tl. 6 mm</t>
  </si>
  <si>
    <t>dle VPŘ 
ochrana NAIP na rubu zdi včetně přesahu pod římsu a pod drenážní potrubí   
(1,5+1,6)*(5,50+19,5)=77.500 [A] 
(1,5+1,6)*(4,0+13,0+4,5)=66.650 [B] 
Celkem: A+B=144.150 [C]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</si>
  <si>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</si>
  <si>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15</t>
  </si>
  <si>
    <t>ochranná vrstva a drenážní vrstva na rubu konstrukcí - min.600g/m2, tl. 6 mm - v místě ochrany nátěry</t>
  </si>
  <si>
    <t>dle VPŘ 
ochrana v místě izolace pouze nátěry    
na líci opěr a křídel  OP1 1,7*(20,0+5,5)*1,1=47.685 [A] 
na líci opěr a křídel OP2  1,7*(7,0+15,0+4,7)*1,1=49.929 [B] 
na rubu opěr a křídel OP1 2,4*(5,5+19,5)*1,1=66.000 [C] 
na rubu opěr a křídel OP 2 2,4*(4,0+12,7+4,5)*1,1=55.968 [D] 
Celkem: A+B+C+D=219.582 [E]</t>
  </si>
  <si>
    <t>16</t>
  </si>
  <si>
    <t>272325</t>
  </si>
  <si>
    <t>ZÁKLADY ZE ŽELEZOBETONU DO C30/37 (B37)</t>
  </si>
  <si>
    <t>C30/37 XC2 XA1</t>
  </si>
  <si>
    <t>dle výkresu tvaru - půdorysná plocha x výška 
na OP1 43,8*0,50=21.900 [A] 
na OP2 38,5*0,5=19.250 [B] 
Celkem: A+B=41.150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</si>
  <si>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</si>
  <si>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17</t>
  </si>
  <si>
    <t>272365</t>
  </si>
  <si>
    <t>VÝZTUŽ ZÁKLADŮ Z OCELI 10505</t>
  </si>
  <si>
    <t>B500B</t>
  </si>
  <si>
    <t>272325: 41,15*0,15=6.173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</si>
  <si>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</si>
  <si>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</si>
  <si>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18</t>
  </si>
  <si>
    <t>31717</t>
  </si>
  <si>
    <t>KOVOVÉ KONSTRUKCE PRO KOTVENÍ ŘÍMSY</t>
  </si>
  <si>
    <t>KG</t>
  </si>
  <si>
    <t>17+12+6=35.000 [A] 
8 kg/kotvu =8.000 [B] 
A*B=280.000 [C]</t>
  </si>
  <si>
    <t>Položka zahrnuje dodávku (výrobu) kotevního prvku předepsaného tvaru a jeho osazení do předepsané polohy včetně nezbytných prací (vrty, zálivky apod.)</t>
  </si>
  <si>
    <t>19</t>
  </si>
  <si>
    <t>317325</t>
  </si>
  <si>
    <t>ŘÍMSY ZE ŽELEZOBETONU DO C30/37 (B37)</t>
  </si>
  <si>
    <t>monolitické římsy C30/37 XC4 XF4 XD3</t>
  </si>
  <si>
    <t>dle tvaru 
vlevo (0,80*0,30+0,35*0,350)*12,0=4.350 [A] 
vpravo (2,80*0,30+0,35*0,40)*17,0=16.660 [B] 
na šikmé křídlo 0,450*0,30*5,50=0.743 [C] 
Celkem: A+B+C=21.753 [D]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</si>
  <si>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</si>
  <si>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</si>
  <si>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317365</t>
  </si>
  <si>
    <t>VÝZTUŽ ŘÍMS Z OCELI 10505</t>
  </si>
  <si>
    <t>317325: 21,75*0,200=4.350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</si>
  <si>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</si>
  <si>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21</t>
  </si>
  <si>
    <t>333325</t>
  </si>
  <si>
    <t>MOSTNÍ OPĚRY A KŘÍDLA ZE ŽELEZOVÉHO BETONU DO C30/37 (B37)</t>
  </si>
  <si>
    <t>Stojiny nosné konstrukce a  křídla - C30/37 XF2 XC4 XD1</t>
  </si>
  <si>
    <t>dle výkresu tvaru  
OP1 5,50*0,5*2,5+7,7*0,45*2,150+1,7*0,45*14,5=25.417 [A] 
OP2 5,50*0,50*2,5+4,5*0,5*2,5+1,7*0,45*14,5=23.593 [B] 
Celkem: A+B=49.010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</si>
  <si>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</si>
  <si>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</si>
  <si>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333365</t>
  </si>
  <si>
    <t>VÝZTUŽ MOSTNÍCH OPĚR A KŘÍDEL Z OCELI 10505</t>
  </si>
  <si>
    <t>pol. 333325: 49,0*0,200=9.800 [A]</t>
  </si>
  <si>
    <t>Vodorovné konstrukce</t>
  </si>
  <si>
    <t>23</t>
  </si>
  <si>
    <t>421325</t>
  </si>
  <si>
    <t>MOSTNÍ NOSNÉ DESKOVÉ KONSTRUKCE ZE ŽELEZOBETONU C30/37</t>
  </si>
  <si>
    <t>rámová příčel a horní části křídel včetně konzol  C 30/37 XF2 XC4 XD1</t>
  </si>
  <si>
    <t>dle výkresu tvaru 
mostovka 63,4*0,450=28.530 [A] 
náběhy včetně horní části dříků 0,18*14,5*2=5.220 [B] 
Celkem: A+B=33.750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</si>
  <si>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</si>
  <si>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</si>
  <si>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421365</t>
  </si>
  <si>
    <t>VÝZTUŽ MOSTNÍ DESKOVÉ KONSTRUKCE Z OCELI 10505</t>
  </si>
  <si>
    <t>33,75*0,22=7.425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</si>
  <si>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</si>
  <si>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25</t>
  </si>
  <si>
    <t>451312</t>
  </si>
  <si>
    <t>PODKLADNÍ A VÝPLŇOVÉ VRSTVY Z PROSTÉHO BETONU C12/15</t>
  </si>
  <si>
    <t>podkladní betony C 12/15 X0</t>
  </si>
  <si>
    <t>dle PD - plocha x tloušťka 
pod základy NK   
OP1 54,7*0,20=10.940 [A] 
OP2 47,9*0,20=9.580 [B] 
Celkem: A+B=20.520 [C]</t>
  </si>
  <si>
    <t>26</t>
  </si>
  <si>
    <t>451313</t>
  </si>
  <si>
    <t>PODKLADNÍ A VÝPLŇOVÉ VRSTVY Z PROSTÉHO BETONU C16/20</t>
  </si>
  <si>
    <t>výplňová plomba pod základy na úroveň únosného podloží ve výkopu - bude čerpáno se souhlasem TDI dle skutečného stavu</t>
  </si>
  <si>
    <t>dle PD 
OP1 54,7*0,50=27.350 [A] 
OP2 47,9*0,50=23.950 [B] 
Celkem: A+B=51.300 [C]</t>
  </si>
  <si>
    <t>27</t>
  </si>
  <si>
    <t>45131A</t>
  </si>
  <si>
    <t>PODKLADNÍ A VÝPLŇOVÉ VRSTVY Z PROSTÉHO BETONU C20/25</t>
  </si>
  <si>
    <t>lože pod dlažbu včetně opěrných patek C 20/25n XF3</t>
  </si>
  <si>
    <t>dle PD  
koryto (0,70+1,0+0,7)*31,0=74.400 [A] 
berma 0,50*31,5+0,50*19,5+0,60*6,2+0,60*5,0=32.220 [B] 
opevnění kuželů kolem žlabovek  5,0+5,0+3,0=13.000 [C] 
přechody z říms 2,5*1,5*3=11.250 [D] 
Celkem: A+B+C+D=130.870 [E] 
e*0,10=13.087 [F]</t>
  </si>
  <si>
    <t>28</t>
  </si>
  <si>
    <t>457312</t>
  </si>
  <si>
    <t>VYROVNÁVACÍ A SPÁDOVÝ PROSTÝ BETON C12/15</t>
  </si>
  <si>
    <t>podkl. spád beton pod drenáží</t>
  </si>
  <si>
    <t>(0,3*1,0)*(5,5+19,5+4,5+12,7+4,5)=14.010 [A]</t>
  </si>
  <si>
    <t>29</t>
  </si>
  <si>
    <t>458522</t>
  </si>
  <si>
    <t>VÝPLŇ ZA OPĚRAMI A ZDMI Z KAM DRC, INDEX ZHUTNĚNÍ ID DO 0,8</t>
  </si>
  <si>
    <t>zásyp základu před lícem a za rubem pod úroveň těsnící vrstvy</t>
  </si>
  <si>
    <t>dle PD - plocha řezu x délka 
před lícem základu  
2,20*22,0=48.400 [A] 
za rubem základu    
2,80*20,0+2,80*12,7=91.560 [B] 
Celkem: A+B=139.960 [C]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</si>
  <si>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</si>
  <si>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</si>
  <si>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458523</t>
  </si>
  <si>
    <t>VÝPLŇ ZA OPĚRAMI A ZDMI Z KAMENIVA DRCENÉHO, INDEX ZHUTNĚNÍ ID DO 0,9</t>
  </si>
  <si>
    <t>přechodové klíny, zásypy za rubem  
ŠD 0-32</t>
  </si>
  <si>
    <t>dle PD 
4,0*14,0+4,0*12,7=106.800 [A]</t>
  </si>
  <si>
    <t>31</t>
  </si>
  <si>
    <t>46251</t>
  </si>
  <si>
    <t>ZÁHOZ Z LOMOVÉHO KAMENE</t>
  </si>
  <si>
    <t>záhozová patka z lomového kamene s proštěrkováním a urovnáním viditelných ploch</t>
  </si>
  <si>
    <t>opevnění u prahů v a místě přechodů koryta 
3,5*1,5*0,8*2=8.400 [A]</t>
  </si>
  <si>
    <t>položka zahrnuje:  
- dodávku a zához lomového kamene předepsané frakce včetně mimostaveništní a vnitrostaveništní dopravy</t>
  </si>
  <si>
    <t>32</t>
  </si>
  <si>
    <t>465511</t>
  </si>
  <si>
    <t>DLAŽBY Z LOMOVÉHO KAMENE NA SUCHO</t>
  </si>
  <si>
    <t>dlažba tl. 300 mm z lom. kamene kladeného na štět</t>
  </si>
  <si>
    <t>v místě přechodu na původní koryto  
nad vodovodem 6,5*2,5*0,30=4.875 [A]</t>
  </si>
  <si>
    <t>položka zahrnuje: 
- nutné zemní práce (svahování, úpravu pláně a pod.) 
- dodávku a položení dlažby z lomového kamene do předepsaného tvaru 
- spárování, těsnění, tmelení a vyplnění spar případně s vyklínováním 
- úprava povrchu pro odvedení srážkové vody 
- nezahrnuje podklad pod dlažbu, vykazuje se samostatně položkami SD 45</t>
  </si>
  <si>
    <t>33</t>
  </si>
  <si>
    <t>465512</t>
  </si>
  <si>
    <t>DLAŽBY Z LOMOVÉHO KAMENE NA MC</t>
  </si>
  <si>
    <t>lomový kámen do bet. lože - spárování MC25 XF4 
lože viz položka 45131A</t>
  </si>
  <si>
    <t>dle PD  
koryto (0,70+1,0+0,7)*31,0=74.400 [A] 
berma 0,50*31,5+0,50*19,5+0,60*6,2+0,60*5,0=32.220 [B] 
opevnění kuželů kolem žlabovek  5,0+5,0+3,0=13.000 [C] 
přechody z říms 2,5*1,5*3=11.250 [D] 
Celkem: A+B+C+D=130.870 [E] 
e*0,20=26.174 [F]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</si>
  <si>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</si>
  <si>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34</t>
  </si>
  <si>
    <t>467315</t>
  </si>
  <si>
    <t>STUPNĚ A PRAHY VODNÍCH KORYT Z PROSTÉHO BETONU C30/37</t>
  </si>
  <si>
    <t>dle PD 
prahy v korytě na konci objektu mostu  
2,80*0,5*1,0*2=2.800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</si>
  <si>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</si>
  <si>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</si>
  <si>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35</t>
  </si>
  <si>
    <t>56333</t>
  </si>
  <si>
    <t>VOZOVKOVÉ VRSTVY ZE ŠTĚRKODRTI TL. DO 150MM</t>
  </si>
  <si>
    <t>podkladní vrstva z ŠDB  pod dlažby v přechodech z říms</t>
  </si>
  <si>
    <t>dle půdorysu a detailu 
2,5*1,5*3=11.250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</si>
  <si>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</si>
  <si>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</si>
  <si>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575C05</t>
  </si>
  <si>
    <t>LITÝ ASFALT MA IV (OCHRANA MOSTNÍ IZOLACE) 16</t>
  </si>
  <si>
    <t>dle PD 
56,0*0,05=2.800 [A] 
odečet dernážní proužku -0,108=-0.108 [B] 
Celkem: A+B=2.692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</si>
  <si>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</si>
  <si>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Přidružená stavební výroba</t>
  </si>
  <si>
    <t>37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</si>
  <si>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</si>
  <si>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</si>
  <si>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</si>
  <si>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opěr a křídel  OP1 1,7*(20,0+5,5)*1,1=47.685 [A] 
na líci opěr a křídel OP2  1,7*(7,0+15,0+4,7)*1,1=49.929 [B] 
na rubu opěr a křídel OP1 2,4*(5,5+19,5)*1,1=66.000 [C] 
na rubu opěr a křídel OP 2 2,4*(4,0+12,7+4,5)*1,1=55.968 [D] 
Celkem: A+B+C+D=219.582 [E]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</si>
  <si>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</si>
  <si>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38</t>
  </si>
  <si>
    <t>711132</t>
  </si>
  <si>
    <t>IZOLACE BĚŽNÝCH KONSTRUKCÍ PROTI VOLNĚ STÉKAJÍCÍ VODĚ ASFALTOVÝMI PÁSY</t>
  </si>
  <si>
    <t>svislé povrchy rubu opěry a křídel</t>
  </si>
  <si>
    <t>Izolace na rubu opěr a rovnoběžných křídel na úroveň těsnící vrstvy 
(1,5+1,6)*(5,50+19,5)=77.500 [A] 
(1,5+1,6)*(4,0+13,0+4,5)=66.650 [B] 
Celkem: A+B=144.150 [C]</t>
  </si>
  <si>
    <t>39</t>
  </si>
  <si>
    <t>711442</t>
  </si>
  <si>
    <t>IZOLACE MOSTOVEK CELOPLOŠNÁ ASFALTOVÝMI PÁSY S PEČETÍCÍ VRSTVOU</t>
  </si>
  <si>
    <t>mostní izolace schváleného typu</t>
  </si>
  <si>
    <t>Izolace na mostě a pod římsami křídel 
73,0=73.000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</si>
  <si>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</si>
  <si>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40</t>
  </si>
  <si>
    <t>711502</t>
  </si>
  <si>
    <t>OCHRANA IZOLACE NA POVRCHU ASFALTOVÝMI PÁSY</t>
  </si>
  <si>
    <t>ochrana pod římsou pásy s Al vložkou</t>
  </si>
  <si>
    <t>17,0*0,5+16,0*0,50=16.500 [A]</t>
  </si>
  <si>
    <t>položka zahrnuje: 
- dodání  předepsaného ochranného materiálu 
- zřízení ochrany izolace</t>
  </si>
  <si>
    <t>41</t>
  </si>
  <si>
    <t>78382</t>
  </si>
  <si>
    <t>NÁTĚRY BETON KONSTR TYP S2 (OS-B)</t>
  </si>
  <si>
    <t>ochranný nátěr betonu</t>
  </si>
  <si>
    <t>okapní hrana mostovky:  
6,0*2*(0,3+0,6)=10.800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</si>
  <si>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</si>
  <si>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42</t>
  </si>
  <si>
    <t>78383</t>
  </si>
  <si>
    <t>NÁTĚRY BETON KONSTR TYP S4 (OS-C)</t>
  </si>
  <si>
    <t>ochranný nátěr betonu - nátěr římsy</t>
  </si>
  <si>
    <t>odrazná část římsy vlevo 12,0*(0,15+0,15)=3.600 [A] 
odrazná částřímsy vpravo 17,0*(0,15+0,15)=5.100 [B] 
Celkem: A+B=8.700 [C]</t>
  </si>
  <si>
    <t>Potrubí</t>
  </si>
  <si>
    <t>43</t>
  </si>
  <si>
    <t>87533</t>
  </si>
  <si>
    <t>POTRUBÍ DREN Z TRUB PLAST DN DO 150MM</t>
  </si>
  <si>
    <t>plné protubí v místě spojení a prostupů</t>
  </si>
  <si>
    <t>dle PD 
1,0+1,0+1,0+1,0+1,0=5.000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</si>
  <si>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</si>
  <si>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44</t>
  </si>
  <si>
    <t>875332</t>
  </si>
  <si>
    <t>POTRUBÍ DREN Z TRUB PLAST DN DO 150MM DĚROVANÝCH</t>
  </si>
  <si>
    <t>drenážní potrubí - perforovaná část</t>
  </si>
  <si>
    <t>potrubí za opěrami a křídlem 
20,0+12,5=32.500 [A]</t>
  </si>
  <si>
    <t>45</t>
  </si>
  <si>
    <t>87633</t>
  </si>
  <si>
    <t>CHRÁNIČKY Z TRUB PLASTOVÝCH DN DO 150MM</t>
  </si>
  <si>
    <t>Chráničky DN 110 v převislých částech římsy a pod výběh. rampami 
korugovaná ochranná chránička</t>
  </si>
  <si>
    <t>dle PD 
2,0+17,0+2,0=21.000 [A] 
12,0+2,0=14.000 [B] 
Celkem: A+B=35.000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</si>
  <si>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</si>
  <si>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46</t>
  </si>
  <si>
    <t>87644</t>
  </si>
  <si>
    <t>CHRÁNIČKY Z TRUB PLASTOVÝCH DN DO 250MM</t>
  </si>
  <si>
    <t>vyústky drenáže vč. příruby viz detail 
úprava s UV stabilizací</t>
  </si>
  <si>
    <t>4*0,8=3.200 [A]</t>
  </si>
  <si>
    <t>Ostatní konstrukce a práce</t>
  </si>
  <si>
    <t>47</t>
  </si>
  <si>
    <t>9112A3</t>
  </si>
  <si>
    <t>ZÁBRADLÍ MOSTNÍ S VODOR MADLY - DEMONTÁŽ S PŘESUNEM</t>
  </si>
  <si>
    <t>stávající zábradlí</t>
  </si>
  <si>
    <t>8,50+9,50=18.000 [A]</t>
  </si>
  <si>
    <t>položka zahrnuje: 
- demontáž a odstranění zařízení 
- jeho odvoz na předepsané místo</t>
  </si>
  <si>
    <t>48</t>
  </si>
  <si>
    <t>9115C1</t>
  </si>
  <si>
    <t>SVODIDLO OCEL MOSTNÍ JEDNOSTR, ÚROVEŇ ZADRŽ H2 - DODÁVKA A MONTÁŽ</t>
  </si>
  <si>
    <t>kompletní dodávka včetně PKO, kotvení</t>
  </si>
  <si>
    <t>vlevo 14,0=14.000 [A] 
vpravo 20,0=20.000 [B] 
Celkem: A+B=34.000 [C]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</si>
  <si>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</si>
  <si>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49</t>
  </si>
  <si>
    <t>91355</t>
  </si>
  <si>
    <t>EVIDENČNÍ ČÍSLO MOSTU</t>
  </si>
  <si>
    <t>2=2.000 [A]</t>
  </si>
  <si>
    <t>položka zahrnuje štítek s evidenčním číslem mostu, sloupek dopravní značky včetně osazení a nutných zemních prací a zabetonování</t>
  </si>
  <si>
    <t>50</t>
  </si>
  <si>
    <t>917223</t>
  </si>
  <si>
    <t>SILNIČNÍ A CHODNÍKOVÉ OBRUBY Z BETONOVÝCH OBRUBNÍKŮ ŠÍŘ 100MM</t>
  </si>
  <si>
    <t>bet. obrubník š. 100 mm - vnější obruba přechodů k římse</t>
  </si>
  <si>
    <t>za římsami  
(1,2+2,5+1,3+0,5+0,5)*3=18.000 [A]</t>
  </si>
  <si>
    <t>Položka zahrnuje: 
dodání a pokládku betonových obrubníků o rozměrech předepsaných zadávací dokumentací 
betonové lože i boční betonovou opěrku.</t>
  </si>
  <si>
    <t>51</t>
  </si>
  <si>
    <t>917224</t>
  </si>
  <si>
    <t>SILNIČNÍ A CHODNÍKOVÉ OBRUBY Z BETONOVÝCH OBRUBNÍKŮ ŠÍŘ 150MM</t>
  </si>
  <si>
    <t>bet. silniční obrubník š. 150 mm, výškový náběh - vnitřní obruba přechodů</t>
  </si>
  <si>
    <t>za mostní římsou 3*2,5=7.500 [A]</t>
  </si>
  <si>
    <t>52</t>
  </si>
  <si>
    <t>935212</t>
  </si>
  <si>
    <t>PŘÍKOPOVÉ ŽLABY Z BETON TVÁRNIC ŠÍŘ DO 600MM DO BETONU TL 100MM</t>
  </si>
  <si>
    <t>skluzy za křídly</t>
  </si>
  <si>
    <t>dle PD 
(5,3+7,5+8,0)*1,4=29.120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</si>
  <si>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</si>
  <si>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53</t>
  </si>
  <si>
    <t>93857</t>
  </si>
  <si>
    <t>BROUŠENÍ BETON KONSTR</t>
  </si>
  <si>
    <t>úprava povrchu mostovky pro mostní izolaci</t>
  </si>
  <si>
    <t>plocha dle pol. 711442:  
73,0=73.000 [A]</t>
  </si>
  <si>
    <t>položka zahrnuje očištění předepsaným způsobem včetně odklizení vzniklého odpadu</t>
  </si>
  <si>
    <t>54</t>
  </si>
  <si>
    <t>96616</t>
  </si>
  <si>
    <t>BOURÁNÍ KONSTRUKCÍ ZE ŽELEZOBETONU</t>
  </si>
  <si>
    <t>nosná konstrukce mostu a spodní stavba</t>
  </si>
  <si>
    <t>dle ML a stávajícího stavu 
římsy 0,50*0,50*(8,7+13,7)=5.600 [A] 
mostovka včetně vyrovnávací vrstvy 63,3*(0,20+0,15)=22.155 [B] 
trámy 0,500*0,30*4,8*6=4.320 [C] 
opěra včetně základu a křídel  (1,7*0,9+1,3*0,75)*(19,0+12,7+3,2+3,7)=96.693 [D] 
Celkem: A+B+C+D=128.768 [E]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</si>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</sst>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84</v>
      </c>
      <c s="20" t="s">
        <v>85</v>
      </c>
      <c s="21">
        <f>'SO 201'!I3</f>
      </c>
      <c s="21">
        <f>'SO 201'!O2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51">
      <c r="A10" s="35" t="s">
        <v>49</v>
      </c>
      <c r="E10" s="36" t="s">
        <v>50</v>
      </c>
    </row>
    <row r="11" spans="1:5" ht="38.2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56</v>
      </c>
      <c s="30" t="s">
        <v>57</v>
      </c>
      <c s="31" t="s">
        <v>48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76.5">
      <c r="A14" s="35" t="s">
        <v>49</v>
      </c>
      <c r="E14" s="36" t="s">
        <v>58</v>
      </c>
    </row>
    <row r="15" spans="1:5" ht="12.75">
      <c r="A15" s="37" t="s">
        <v>51</v>
      </c>
      <c r="E15" s="38" t="s">
        <v>59</v>
      </c>
    </row>
    <row r="16" spans="1:5" ht="12.75">
      <c r="A16" t="s">
        <v>53</v>
      </c>
      <c r="E16" s="36" t="s">
        <v>60</v>
      </c>
    </row>
    <row r="17" spans="1:16" ht="12.75">
      <c r="A17" s="25" t="s">
        <v>44</v>
      </c>
      <c s="29" t="s">
        <v>21</v>
      </c>
      <c s="29" t="s">
        <v>55</v>
      </c>
      <c s="25" t="s">
        <v>61</v>
      </c>
      <c s="30" t="s">
        <v>57</v>
      </c>
      <c s="31" t="s">
        <v>48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62</v>
      </c>
    </row>
    <row r="19" spans="1:5" ht="25.5">
      <c r="A19" s="37" t="s">
        <v>51</v>
      </c>
      <c r="E19" s="38" t="s">
        <v>63</v>
      </c>
    </row>
    <row r="20" spans="1:5" ht="12.75">
      <c r="A20" t="s">
        <v>53</v>
      </c>
      <c r="E20" s="36" t="s">
        <v>60</v>
      </c>
    </row>
    <row r="21" spans="1:16" ht="12.75">
      <c r="A21" s="25" t="s">
        <v>44</v>
      </c>
      <c s="29" t="s">
        <v>32</v>
      </c>
      <c s="29" t="s">
        <v>64</v>
      </c>
      <c s="25" t="s">
        <v>46</v>
      </c>
      <c s="30" t="s">
        <v>65</v>
      </c>
      <c s="31" t="s">
        <v>66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76.5">
      <c r="A22" s="35" t="s">
        <v>49</v>
      </c>
      <c r="E22" s="36" t="s">
        <v>67</v>
      </c>
    </row>
    <row r="23" spans="1:5" ht="12.75">
      <c r="A23" s="37" t="s">
        <v>51</v>
      </c>
      <c r="E23" s="38" t="s">
        <v>59</v>
      </c>
    </row>
    <row r="24" spans="1:5" ht="12.75">
      <c r="A24" t="s">
        <v>53</v>
      </c>
      <c r="E24" s="36" t="s">
        <v>60</v>
      </c>
    </row>
    <row r="25" spans="1:16" ht="12.75">
      <c r="A25" s="25" t="s">
        <v>44</v>
      </c>
      <c s="29" t="s">
        <v>34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51">
      <c r="A26" s="35" t="s">
        <v>49</v>
      </c>
      <c r="E26" s="36" t="s">
        <v>70</v>
      </c>
    </row>
    <row r="27" spans="1:5" ht="12.75">
      <c r="A27" s="37" t="s">
        <v>51</v>
      </c>
      <c r="E27" s="38" t="s">
        <v>59</v>
      </c>
    </row>
    <row r="28" spans="1:5" ht="12.75">
      <c r="A28" t="s">
        <v>53</v>
      </c>
      <c r="E28" s="36" t="s">
        <v>60</v>
      </c>
    </row>
    <row r="29" spans="1:16" ht="12.75">
      <c r="A29" s="25" t="s">
        <v>44</v>
      </c>
      <c s="29" t="s">
        <v>36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46</v>
      </c>
    </row>
    <row r="31" spans="1:5" ht="51">
      <c r="A31" s="37" t="s">
        <v>51</v>
      </c>
      <c r="E31" s="38" t="s">
        <v>73</v>
      </c>
    </row>
    <row r="32" spans="1:5" ht="63.75">
      <c r="A32" t="s">
        <v>53</v>
      </c>
      <c r="E32" s="36" t="s">
        <v>74</v>
      </c>
    </row>
    <row r="33" spans="1:16" ht="12.75">
      <c r="A33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12.75">
      <c r="A34" s="35" t="s">
        <v>49</v>
      </c>
      <c r="E34" s="36" t="s">
        <v>78</v>
      </c>
    </row>
    <row r="35" spans="1:5" ht="12.75">
      <c r="A35" s="37" t="s">
        <v>51</v>
      </c>
      <c r="E35" s="38" t="s">
        <v>59</v>
      </c>
    </row>
    <row r="36" spans="1:5" ht="12.75">
      <c r="A36" t="s">
        <v>53</v>
      </c>
      <c r="E36" s="36" t="s">
        <v>60</v>
      </c>
    </row>
    <row r="37" spans="1:16" ht="12.75">
      <c r="A3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25.5">
      <c r="A38" s="35" t="s">
        <v>49</v>
      </c>
      <c r="E38" s="36" t="s">
        <v>82</v>
      </c>
    </row>
    <row r="39" spans="1:5" ht="12.75">
      <c r="A39" s="37" t="s">
        <v>51</v>
      </c>
      <c r="E39" s="38" t="s">
        <v>59</v>
      </c>
    </row>
    <row r="40" spans="1:5" ht="89.25">
      <c r="A40" t="s">
        <v>53</v>
      </c>
      <c r="E40" s="36" t="s">
        <v>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0+O8+O25+O54+O79+O100+O149+O158+O183+O200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</v>
      </c>
      <c s="39">
        <f>0+I8+I25+I54+I79+I100+I149+I158+I183+I200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84</v>
      </c>
      <c s="6"/>
      <c s="18" t="s">
        <v>85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28</v>
      </c>
      <c s="29" t="s">
        <v>86</v>
      </c>
      <c s="25" t="s">
        <v>46</v>
      </c>
      <c s="30" t="s">
        <v>87</v>
      </c>
      <c s="31" t="s">
        <v>88</v>
      </c>
      <c s="32">
        <v>496.47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89</v>
      </c>
    </row>
    <row r="11" spans="1:5" ht="12.75">
      <c r="A11" s="37" t="s">
        <v>51</v>
      </c>
      <c r="E11" s="38" t="s">
        <v>90</v>
      </c>
    </row>
    <row r="12" spans="1:5" ht="25.5">
      <c r="A12" t="s">
        <v>53</v>
      </c>
      <c r="E12" s="36" t="s">
        <v>91</v>
      </c>
    </row>
    <row r="13" spans="1:16" ht="12.75">
      <c r="A13" s="25" t="s">
        <v>44</v>
      </c>
      <c s="29" t="s">
        <v>22</v>
      </c>
      <c s="29" t="s">
        <v>92</v>
      </c>
      <c s="25" t="s">
        <v>46</v>
      </c>
      <c s="30" t="s">
        <v>93</v>
      </c>
      <c s="31" t="s">
        <v>94</v>
      </c>
      <c s="32">
        <v>576.8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95</v>
      </c>
    </row>
    <row r="15" spans="1:5" ht="51">
      <c r="A15" s="37" t="s">
        <v>51</v>
      </c>
      <c r="E15" s="38" t="s">
        <v>96</v>
      </c>
    </row>
    <row r="16" spans="1:5" ht="25.5">
      <c r="A16" t="s">
        <v>53</v>
      </c>
      <c r="E16" s="36" t="s">
        <v>91</v>
      </c>
    </row>
    <row r="17" spans="1:16" ht="12.75">
      <c r="A17" s="25" t="s">
        <v>44</v>
      </c>
      <c s="29" t="s">
        <v>21</v>
      </c>
      <c s="29" t="s">
        <v>97</v>
      </c>
      <c s="25" t="s">
        <v>46</v>
      </c>
      <c s="30" t="s">
        <v>98</v>
      </c>
      <c s="31" t="s">
        <v>99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46</v>
      </c>
    </row>
    <row r="19" spans="1:5" ht="12.75">
      <c r="A19" s="37" t="s">
        <v>51</v>
      </c>
      <c r="E19" s="38" t="s">
        <v>46</v>
      </c>
    </row>
    <row r="20" spans="1:5" ht="12.75">
      <c r="A20" t="s">
        <v>53</v>
      </c>
      <c r="E20" s="36" t="s">
        <v>60</v>
      </c>
    </row>
    <row r="21" spans="1:16" ht="12.75">
      <c r="A21" s="25" t="s">
        <v>44</v>
      </c>
      <c s="29" t="s">
        <v>32</v>
      </c>
      <c s="29" t="s">
        <v>100</v>
      </c>
      <c s="25" t="s">
        <v>46</v>
      </c>
      <c s="30" t="s">
        <v>101</v>
      </c>
      <c s="31" t="s">
        <v>99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102</v>
      </c>
    </row>
    <row r="23" spans="1:5" ht="12.75">
      <c r="A23" s="37" t="s">
        <v>51</v>
      </c>
      <c r="E23" s="38" t="s">
        <v>46</v>
      </c>
    </row>
    <row r="24" spans="1:5" ht="51">
      <c r="A24" t="s">
        <v>53</v>
      </c>
      <c r="E24" s="36" t="s">
        <v>103</v>
      </c>
    </row>
    <row r="25" spans="1:18" ht="12.75" customHeight="1">
      <c r="A25" s="6" t="s">
        <v>42</v>
      </c>
      <c s="6"/>
      <c s="41" t="s">
        <v>28</v>
      </c>
      <c s="6"/>
      <c s="27" t="s">
        <v>104</v>
      </c>
      <c s="6"/>
      <c s="6"/>
      <c s="6"/>
      <c s="42">
        <f>0+Q25</f>
      </c>
      <c r="O25">
        <f>0+R25</f>
      </c>
      <c r="Q25">
        <f>0+I26+I30+I34+I38+I42+I46+I50</f>
      </c>
      <c>
        <f>0+O26+O30+O34+O38+O42+O46+O50</f>
      </c>
    </row>
    <row r="26" spans="1:16" ht="12.75">
      <c r="A26" s="25" t="s">
        <v>44</v>
      </c>
      <c s="29" t="s">
        <v>34</v>
      </c>
      <c s="29" t="s">
        <v>105</v>
      </c>
      <c s="25" t="s">
        <v>46</v>
      </c>
      <c s="30" t="s">
        <v>106</v>
      </c>
      <c s="31" t="s">
        <v>107</v>
      </c>
      <c s="32">
        <v>35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108</v>
      </c>
    </row>
    <row r="28" spans="1:5" ht="25.5">
      <c r="A28" s="37" t="s">
        <v>51</v>
      </c>
      <c r="E28" s="38" t="s">
        <v>109</v>
      </c>
    </row>
    <row r="29" spans="1:5" ht="38.25">
      <c r="A29" t="s">
        <v>53</v>
      </c>
      <c r="E29" s="36" t="s">
        <v>110</v>
      </c>
    </row>
    <row r="30" spans="1:16" ht="12.75">
      <c r="A30" s="25" t="s">
        <v>44</v>
      </c>
      <c s="29" t="s">
        <v>36</v>
      </c>
      <c s="29" t="s">
        <v>111</v>
      </c>
      <c s="25" t="s">
        <v>46</v>
      </c>
      <c s="30" t="s">
        <v>112</v>
      </c>
      <c s="31" t="s">
        <v>94</v>
      </c>
      <c s="32">
        <v>0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25.5">
      <c r="A31" s="35" t="s">
        <v>49</v>
      </c>
      <c r="E31" s="36" t="s">
        <v>113</v>
      </c>
    </row>
    <row r="32" spans="1:5" ht="12.75">
      <c r="A32" s="37" t="s">
        <v>51</v>
      </c>
      <c r="E32" s="38" t="s">
        <v>114</v>
      </c>
    </row>
    <row r="33" spans="1:5" ht="369.75">
      <c r="A33" t="s">
        <v>53</v>
      </c>
      <c r="E33" s="36" t="s">
        <v>115</v>
      </c>
    </row>
    <row r="34" spans="1:16" ht="12.75">
      <c r="A34" s="25" t="s">
        <v>44</v>
      </c>
      <c s="29" t="s">
        <v>75</v>
      </c>
      <c s="29" t="s">
        <v>116</v>
      </c>
      <c s="25" t="s">
        <v>46</v>
      </c>
      <c s="30" t="s">
        <v>117</v>
      </c>
      <c s="31" t="s">
        <v>94</v>
      </c>
      <c s="32">
        <v>524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25.5">
      <c r="A35" s="35" t="s">
        <v>49</v>
      </c>
      <c r="E35" s="36" t="s">
        <v>118</v>
      </c>
    </row>
    <row r="36" spans="1:5" ht="25.5">
      <c r="A36" s="37" t="s">
        <v>51</v>
      </c>
      <c r="E36" s="38" t="s">
        <v>119</v>
      </c>
    </row>
    <row r="37" spans="1:5" ht="318.75">
      <c r="A37" t="s">
        <v>53</v>
      </c>
      <c r="E37" s="36" t="s">
        <v>120</v>
      </c>
    </row>
    <row r="38" spans="1:16" ht="12.75">
      <c r="A38" s="25" t="s">
        <v>44</v>
      </c>
      <c s="29" t="s">
        <v>79</v>
      </c>
      <c s="29" t="s">
        <v>121</v>
      </c>
      <c s="25" t="s">
        <v>46</v>
      </c>
      <c s="30" t="s">
        <v>122</v>
      </c>
      <c s="31" t="s">
        <v>94</v>
      </c>
      <c s="32">
        <v>574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46</v>
      </c>
    </row>
    <row r="40" spans="1:5" ht="38.25">
      <c r="A40" s="37" t="s">
        <v>51</v>
      </c>
      <c r="E40" s="38" t="s">
        <v>123</v>
      </c>
    </row>
    <row r="41" spans="1:5" ht="191.25">
      <c r="A41" t="s">
        <v>53</v>
      </c>
      <c r="E41" s="36" t="s">
        <v>124</v>
      </c>
    </row>
    <row r="42" spans="1:16" ht="12.75">
      <c r="A42" s="25" t="s">
        <v>44</v>
      </c>
      <c s="29" t="s">
        <v>39</v>
      </c>
      <c s="29" t="s">
        <v>125</v>
      </c>
      <c s="25" t="s">
        <v>46</v>
      </c>
      <c s="30" t="s">
        <v>126</v>
      </c>
      <c s="31" t="s">
        <v>94</v>
      </c>
      <c s="32">
        <v>75.08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127</v>
      </c>
    </row>
    <row r="44" spans="1:5" ht="25.5">
      <c r="A44" s="37" t="s">
        <v>51</v>
      </c>
      <c r="E44" s="38" t="s">
        <v>128</v>
      </c>
    </row>
    <row r="45" spans="1:5" ht="280.5">
      <c r="A45" t="s">
        <v>53</v>
      </c>
      <c r="E45" s="36" t="s">
        <v>129</v>
      </c>
    </row>
    <row r="46" spans="1:16" ht="12.75">
      <c r="A46" s="25" t="s">
        <v>44</v>
      </c>
      <c s="29" t="s">
        <v>41</v>
      </c>
      <c s="29" t="s">
        <v>130</v>
      </c>
      <c s="25" t="s">
        <v>46</v>
      </c>
      <c s="30" t="s">
        <v>131</v>
      </c>
      <c s="31" t="s">
        <v>94</v>
      </c>
      <c s="32">
        <v>28.613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132</v>
      </c>
    </row>
    <row r="48" spans="1:5" ht="51">
      <c r="A48" s="37" t="s">
        <v>51</v>
      </c>
      <c r="E48" s="38" t="s">
        <v>133</v>
      </c>
    </row>
    <row r="49" spans="1:5" ht="280.5">
      <c r="A49" t="s">
        <v>53</v>
      </c>
      <c r="E49" s="36" t="s">
        <v>134</v>
      </c>
    </row>
    <row r="50" spans="1:16" ht="12.75">
      <c r="A50" s="25" t="s">
        <v>44</v>
      </c>
      <c s="29" t="s">
        <v>135</v>
      </c>
      <c s="29" t="s">
        <v>136</v>
      </c>
      <c s="25" t="s">
        <v>46</v>
      </c>
      <c s="30" t="s">
        <v>137</v>
      </c>
      <c s="31" t="s">
        <v>94</v>
      </c>
      <c s="32">
        <v>50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12.75">
      <c r="A51" s="35" t="s">
        <v>49</v>
      </c>
      <c r="E51" s="36" t="s">
        <v>138</v>
      </c>
    </row>
    <row r="52" spans="1:5" ht="12.75">
      <c r="A52" s="37" t="s">
        <v>51</v>
      </c>
      <c r="E52" s="38" t="s">
        <v>139</v>
      </c>
    </row>
    <row r="53" spans="1:5" ht="280.5">
      <c r="A53" t="s">
        <v>53</v>
      </c>
      <c r="E53" s="36" t="s">
        <v>134</v>
      </c>
    </row>
    <row r="54" spans="1:18" ht="12.75" customHeight="1">
      <c r="A54" s="6" t="s">
        <v>42</v>
      </c>
      <c s="6"/>
      <c s="41" t="s">
        <v>22</v>
      </c>
      <c s="6"/>
      <c s="27" t="s">
        <v>140</v>
      </c>
      <c s="6"/>
      <c s="6"/>
      <c s="6"/>
      <c s="42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25" t="s">
        <v>44</v>
      </c>
      <c s="29" t="s">
        <v>141</v>
      </c>
      <c s="29" t="s">
        <v>142</v>
      </c>
      <c s="25" t="s">
        <v>46</v>
      </c>
      <c s="30" t="s">
        <v>143</v>
      </c>
      <c s="31" t="s">
        <v>94</v>
      </c>
      <c s="32">
        <v>3.378</v>
      </c>
      <c s="33">
        <v>0</v>
      </c>
      <c s="34">
        <f>ROUND(ROUND(H55,2)*ROUND(G55,3),2)</f>
      </c>
      <c r="O55">
        <f>(I55*21)/100</f>
      </c>
      <c t="s">
        <v>22</v>
      </c>
    </row>
    <row r="56" spans="1:5" ht="12.75">
      <c r="A56" s="35" t="s">
        <v>49</v>
      </c>
      <c r="E56" s="36" t="s">
        <v>144</v>
      </c>
    </row>
    <row r="57" spans="1:5" ht="25.5">
      <c r="A57" s="37" t="s">
        <v>51</v>
      </c>
      <c r="E57" s="38" t="s">
        <v>145</v>
      </c>
    </row>
    <row r="58" spans="1:5" ht="51">
      <c r="A58" t="s">
        <v>53</v>
      </c>
      <c r="E58" s="36" t="s">
        <v>146</v>
      </c>
    </row>
    <row r="59" spans="1:16" ht="12.75">
      <c r="A59" s="25" t="s">
        <v>44</v>
      </c>
      <c s="29" t="s">
        <v>147</v>
      </c>
      <c s="29" t="s">
        <v>148</v>
      </c>
      <c s="25" t="s">
        <v>46</v>
      </c>
      <c s="30" t="s">
        <v>149</v>
      </c>
      <c s="31" t="s">
        <v>94</v>
      </c>
      <c s="32">
        <v>0.108</v>
      </c>
      <c s="33">
        <v>0</v>
      </c>
      <c s="34">
        <f>ROUND(ROUND(H59,2)*ROUND(G59,3),2)</f>
      </c>
      <c r="O59">
        <f>(I59*21)/100</f>
      </c>
      <c t="s">
        <v>22</v>
      </c>
    </row>
    <row r="60" spans="1:5" ht="12.75">
      <c r="A60" s="35" t="s">
        <v>49</v>
      </c>
      <c r="E60" s="36" t="s">
        <v>150</v>
      </c>
    </row>
    <row r="61" spans="1:5" ht="12.75">
      <c r="A61" s="37" t="s">
        <v>51</v>
      </c>
      <c r="E61" s="38" t="s">
        <v>151</v>
      </c>
    </row>
    <row r="62" spans="1:5" ht="51">
      <c r="A62" t="s">
        <v>53</v>
      </c>
      <c r="E62" s="36" t="s">
        <v>146</v>
      </c>
    </row>
    <row r="63" spans="1:16" ht="12.75">
      <c r="A63" s="25" t="s">
        <v>44</v>
      </c>
      <c s="29" t="s">
        <v>152</v>
      </c>
      <c s="29" t="s">
        <v>153</v>
      </c>
      <c s="25" t="s">
        <v>56</v>
      </c>
      <c s="30" t="s">
        <v>154</v>
      </c>
      <c s="31" t="s">
        <v>155</v>
      </c>
      <c s="32">
        <v>144.15</v>
      </c>
      <c s="33">
        <v>0</v>
      </c>
      <c s="34">
        <f>ROUND(ROUND(H63,2)*ROUND(G63,3),2)</f>
      </c>
      <c r="O63">
        <f>(I63*21)/100</f>
      </c>
      <c t="s">
        <v>22</v>
      </c>
    </row>
    <row r="64" spans="1:5" ht="12.75">
      <c r="A64" s="35" t="s">
        <v>49</v>
      </c>
      <c r="E64" s="36" t="s">
        <v>156</v>
      </c>
    </row>
    <row r="65" spans="1:5" ht="63.75">
      <c r="A65" s="37" t="s">
        <v>51</v>
      </c>
      <c r="E65" s="38" t="s">
        <v>157</v>
      </c>
    </row>
    <row r="66" spans="1:5" ht="51">
      <c r="A66" t="s">
        <v>53</v>
      </c>
      <c r="E66" s="36" t="s">
        <v>158</v>
      </c>
    </row>
    <row r="67" spans="1:16" ht="12.75">
      <c r="A67" s="25" t="s">
        <v>44</v>
      </c>
      <c s="29" t="s">
        <v>159</v>
      </c>
      <c s="29" t="s">
        <v>153</v>
      </c>
      <c s="25" t="s">
        <v>61</v>
      </c>
      <c s="30" t="s">
        <v>154</v>
      </c>
      <c s="31" t="s">
        <v>155</v>
      </c>
      <c s="32">
        <v>219.582</v>
      </c>
      <c s="33">
        <v>0</v>
      </c>
      <c s="34">
        <f>ROUND(ROUND(H67,2)*ROUND(G67,3),2)</f>
      </c>
      <c r="O67">
        <f>(I67*21)/100</f>
      </c>
      <c t="s">
        <v>22</v>
      </c>
    </row>
    <row r="68" spans="1:5" ht="25.5">
      <c r="A68" s="35" t="s">
        <v>49</v>
      </c>
      <c r="E68" s="36" t="s">
        <v>160</v>
      </c>
    </row>
    <row r="69" spans="1:5" ht="89.25">
      <c r="A69" s="37" t="s">
        <v>51</v>
      </c>
      <c r="E69" s="38" t="s">
        <v>161</v>
      </c>
    </row>
    <row r="70" spans="1:5" ht="51">
      <c r="A70" t="s">
        <v>53</v>
      </c>
      <c r="E70" s="36" t="s">
        <v>158</v>
      </c>
    </row>
    <row r="71" spans="1:16" ht="12.75">
      <c r="A71" s="25" t="s">
        <v>44</v>
      </c>
      <c s="29" t="s">
        <v>162</v>
      </c>
      <c s="29" t="s">
        <v>163</v>
      </c>
      <c s="25" t="s">
        <v>46</v>
      </c>
      <c s="30" t="s">
        <v>164</v>
      </c>
      <c s="31" t="s">
        <v>94</v>
      </c>
      <c s="32">
        <v>41.15</v>
      </c>
      <c s="33">
        <v>0</v>
      </c>
      <c s="34">
        <f>ROUND(ROUND(H71,2)*ROUND(G71,3),2)</f>
      </c>
      <c r="O71">
        <f>(I71*21)/100</f>
      </c>
      <c t="s">
        <v>22</v>
      </c>
    </row>
    <row r="72" spans="1:5" ht="12.75">
      <c r="A72" s="35" t="s">
        <v>49</v>
      </c>
      <c r="E72" s="36" t="s">
        <v>165</v>
      </c>
    </row>
    <row r="73" spans="1:5" ht="51">
      <c r="A73" s="37" t="s">
        <v>51</v>
      </c>
      <c r="E73" s="38" t="s">
        <v>166</v>
      </c>
    </row>
    <row r="74" spans="1:5" ht="369.75">
      <c r="A74" t="s">
        <v>53</v>
      </c>
      <c r="E74" s="36" t="s">
        <v>167</v>
      </c>
    </row>
    <row r="75" spans="1:16" ht="12.75">
      <c r="A75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88</v>
      </c>
      <c s="32">
        <v>6.173</v>
      </c>
      <c s="33">
        <v>0</v>
      </c>
      <c s="34">
        <f>ROUND(ROUND(H75,2)*ROUND(G75,3),2)</f>
      </c>
      <c r="O75">
        <f>(I75*21)/100</f>
      </c>
      <c t="s">
        <v>22</v>
      </c>
    </row>
    <row r="76" spans="1:5" ht="12.75">
      <c r="A76" s="35" t="s">
        <v>49</v>
      </c>
      <c r="E76" s="36" t="s">
        <v>171</v>
      </c>
    </row>
    <row r="77" spans="1:5" ht="12.75">
      <c r="A77" s="37" t="s">
        <v>51</v>
      </c>
      <c r="E77" s="38" t="s">
        <v>172</v>
      </c>
    </row>
    <row r="78" spans="1:5" ht="267.75">
      <c r="A78" t="s">
        <v>53</v>
      </c>
      <c r="E78" s="36" t="s">
        <v>173</v>
      </c>
    </row>
    <row r="79" spans="1:18" ht="12.75" customHeight="1">
      <c r="A79" s="6" t="s">
        <v>42</v>
      </c>
      <c s="6"/>
      <c s="41" t="s">
        <v>21</v>
      </c>
      <c s="6"/>
      <c s="27" t="s">
        <v>174</v>
      </c>
      <c s="6"/>
      <c s="6"/>
      <c s="6"/>
      <c s="42">
        <f>0+Q79</f>
      </c>
      <c r="O79">
        <f>0+R79</f>
      </c>
      <c r="Q79">
        <f>0+I80+I84+I88+I92+I96</f>
      </c>
      <c>
        <f>0+O80+O84+O88+O92+O96</f>
      </c>
    </row>
    <row r="80" spans="1:16" ht="12.75">
      <c r="A80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178</v>
      </c>
      <c s="32">
        <v>280</v>
      </c>
      <c s="33">
        <v>0</v>
      </c>
      <c s="34">
        <f>ROUND(ROUND(H80,2)*ROUND(G80,3),2)</f>
      </c>
      <c r="O80">
        <f>(I80*21)/100</f>
      </c>
      <c t="s">
        <v>22</v>
      </c>
    </row>
    <row r="81" spans="1:5" ht="12.75">
      <c r="A81" s="35" t="s">
        <v>49</v>
      </c>
      <c r="E81" s="36" t="s">
        <v>46</v>
      </c>
    </row>
    <row r="82" spans="1:5" ht="38.25">
      <c r="A82" s="37" t="s">
        <v>51</v>
      </c>
      <c r="E82" s="38" t="s">
        <v>179</v>
      </c>
    </row>
    <row r="83" spans="1:5" ht="25.5">
      <c r="A83" t="s">
        <v>53</v>
      </c>
      <c r="E83" s="36" t="s">
        <v>180</v>
      </c>
    </row>
    <row r="84" spans="1:16" ht="12.75">
      <c r="A84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94</v>
      </c>
      <c s="32">
        <v>21.753</v>
      </c>
      <c s="33">
        <v>0</v>
      </c>
      <c s="34">
        <f>ROUND(ROUND(H84,2)*ROUND(G84,3),2)</f>
      </c>
      <c r="O84">
        <f>(I84*21)/100</f>
      </c>
      <c t="s">
        <v>22</v>
      </c>
    </row>
    <row r="85" spans="1:5" ht="12.75">
      <c r="A85" s="35" t="s">
        <v>49</v>
      </c>
      <c r="E85" s="36" t="s">
        <v>184</v>
      </c>
    </row>
    <row r="86" spans="1:5" ht="63.75">
      <c r="A86" s="37" t="s">
        <v>51</v>
      </c>
      <c r="E86" s="38" t="s">
        <v>185</v>
      </c>
    </row>
    <row r="87" spans="1:5" ht="382.5">
      <c r="A87" t="s">
        <v>53</v>
      </c>
      <c r="E87" s="36" t="s">
        <v>186</v>
      </c>
    </row>
    <row r="88" spans="1:16" ht="12.75">
      <c r="A88" s="25" t="s">
        <v>44</v>
      </c>
      <c s="29" t="s">
        <v>187</v>
      </c>
      <c s="29" t="s">
        <v>188</v>
      </c>
      <c s="25" t="s">
        <v>46</v>
      </c>
      <c s="30" t="s">
        <v>189</v>
      </c>
      <c s="31" t="s">
        <v>88</v>
      </c>
      <c s="32">
        <v>4.35</v>
      </c>
      <c s="33">
        <v>0</v>
      </c>
      <c s="34">
        <f>ROUND(ROUND(H88,2)*ROUND(G88,3),2)</f>
      </c>
      <c r="O88">
        <f>(I88*21)/100</f>
      </c>
      <c t="s">
        <v>22</v>
      </c>
    </row>
    <row r="89" spans="1:5" ht="12.75">
      <c r="A89" s="35" t="s">
        <v>49</v>
      </c>
      <c r="E89" s="36" t="s">
        <v>171</v>
      </c>
    </row>
    <row r="90" spans="1:5" ht="12.75">
      <c r="A90" s="37" t="s">
        <v>51</v>
      </c>
      <c r="E90" s="38" t="s">
        <v>190</v>
      </c>
    </row>
    <row r="91" spans="1:5" ht="242.25">
      <c r="A91" t="s">
        <v>53</v>
      </c>
      <c r="E91" s="36" t="s">
        <v>191</v>
      </c>
    </row>
    <row r="92" spans="1:16" ht="12.75">
      <c r="A92" s="25" t="s">
        <v>44</v>
      </c>
      <c s="29" t="s">
        <v>192</v>
      </c>
      <c s="29" t="s">
        <v>193</v>
      </c>
      <c s="25" t="s">
        <v>46</v>
      </c>
      <c s="30" t="s">
        <v>194</v>
      </c>
      <c s="31" t="s">
        <v>94</v>
      </c>
      <c s="32">
        <v>49.01</v>
      </c>
      <c s="33">
        <v>0</v>
      </c>
      <c s="34">
        <f>ROUND(ROUND(H92,2)*ROUND(G92,3),2)</f>
      </c>
      <c r="O92">
        <f>(I92*21)/100</f>
      </c>
      <c t="s">
        <v>22</v>
      </c>
    </row>
    <row r="93" spans="1:5" ht="12.75">
      <c r="A93" s="35" t="s">
        <v>49</v>
      </c>
      <c r="E93" s="36" t="s">
        <v>195</v>
      </c>
    </row>
    <row r="94" spans="1:5" ht="51">
      <c r="A94" s="37" t="s">
        <v>51</v>
      </c>
      <c r="E94" s="38" t="s">
        <v>196</v>
      </c>
    </row>
    <row r="95" spans="1:5" ht="369.75">
      <c r="A95" t="s">
        <v>53</v>
      </c>
      <c r="E95" s="36" t="s">
        <v>197</v>
      </c>
    </row>
    <row r="96" spans="1:16" ht="12.75">
      <c r="A96" s="25" t="s">
        <v>44</v>
      </c>
      <c s="29" t="s">
        <v>198</v>
      </c>
      <c s="29" t="s">
        <v>199</v>
      </c>
      <c s="25" t="s">
        <v>46</v>
      </c>
      <c s="30" t="s">
        <v>200</v>
      </c>
      <c s="31" t="s">
        <v>88</v>
      </c>
      <c s="32">
        <v>9.8</v>
      </c>
      <c s="33">
        <v>0</v>
      </c>
      <c s="34">
        <f>ROUND(ROUND(H96,2)*ROUND(G96,3),2)</f>
      </c>
      <c r="O96">
        <f>(I96*21)/100</f>
      </c>
      <c t="s">
        <v>22</v>
      </c>
    </row>
    <row r="97" spans="1:5" ht="12.75">
      <c r="A97" s="35" t="s">
        <v>49</v>
      </c>
      <c r="E97" s="36" t="s">
        <v>171</v>
      </c>
    </row>
    <row r="98" spans="1:5" ht="12.75">
      <c r="A98" s="37" t="s">
        <v>51</v>
      </c>
      <c r="E98" s="38" t="s">
        <v>201</v>
      </c>
    </row>
    <row r="99" spans="1:5" ht="267.75">
      <c r="A99" t="s">
        <v>53</v>
      </c>
      <c r="E99" s="36" t="s">
        <v>173</v>
      </c>
    </row>
    <row r="100" spans="1:18" ht="12.75" customHeight="1">
      <c r="A100" s="6" t="s">
        <v>42</v>
      </c>
      <c s="6"/>
      <c s="41" t="s">
        <v>32</v>
      </c>
      <c s="6"/>
      <c s="27" t="s">
        <v>202</v>
      </c>
      <c s="6"/>
      <c s="6"/>
      <c s="6"/>
      <c s="42">
        <f>0+Q100</f>
      </c>
      <c r="O100">
        <f>0+R100</f>
      </c>
      <c r="Q100">
        <f>0+I101+I105+I109+I113+I117+I121+I125+I129+I133+I137+I141+I145</f>
      </c>
      <c>
        <f>0+O101+O105+O109+O113+O117+O121+O125+O129+O133+O137+O141+O145</f>
      </c>
    </row>
    <row r="101" spans="1:16" ht="12.75">
      <c r="A101" s="25" t="s">
        <v>44</v>
      </c>
      <c s="29" t="s">
        <v>203</v>
      </c>
      <c s="29" t="s">
        <v>204</v>
      </c>
      <c s="25" t="s">
        <v>46</v>
      </c>
      <c s="30" t="s">
        <v>205</v>
      </c>
      <c s="31" t="s">
        <v>94</v>
      </c>
      <c s="32">
        <v>33.75</v>
      </c>
      <c s="33">
        <v>0</v>
      </c>
      <c s="34">
        <f>ROUND(ROUND(H101,2)*ROUND(G101,3),2)</f>
      </c>
      <c r="O101">
        <f>(I101*21)/100</f>
      </c>
      <c t="s">
        <v>22</v>
      </c>
    </row>
    <row r="102" spans="1:5" ht="12.75">
      <c r="A102" s="35" t="s">
        <v>49</v>
      </c>
      <c r="E102" s="36" t="s">
        <v>206</v>
      </c>
    </row>
    <row r="103" spans="1:5" ht="51">
      <c r="A103" s="37" t="s">
        <v>51</v>
      </c>
      <c r="E103" s="38" t="s">
        <v>207</v>
      </c>
    </row>
    <row r="104" spans="1:5" ht="369.75">
      <c r="A104" t="s">
        <v>53</v>
      </c>
      <c r="E104" s="36" t="s">
        <v>208</v>
      </c>
    </row>
    <row r="105" spans="1:16" ht="12.75">
      <c r="A105" s="25" t="s">
        <v>44</v>
      </c>
      <c s="29" t="s">
        <v>209</v>
      </c>
      <c s="29" t="s">
        <v>210</v>
      </c>
      <c s="25" t="s">
        <v>46</v>
      </c>
      <c s="30" t="s">
        <v>211</v>
      </c>
      <c s="31" t="s">
        <v>88</v>
      </c>
      <c s="32">
        <v>7.425</v>
      </c>
      <c s="33">
        <v>0</v>
      </c>
      <c s="34">
        <f>ROUND(ROUND(H105,2)*ROUND(G105,3),2)</f>
      </c>
      <c r="O105">
        <f>(I105*21)/100</f>
      </c>
      <c t="s">
        <v>22</v>
      </c>
    </row>
    <row r="106" spans="1:5" ht="12.75">
      <c r="A106" s="35" t="s">
        <v>49</v>
      </c>
      <c r="E106" s="36" t="s">
        <v>171</v>
      </c>
    </row>
    <row r="107" spans="1:5" ht="12.75">
      <c r="A107" s="37" t="s">
        <v>51</v>
      </c>
      <c r="E107" s="38" t="s">
        <v>212</v>
      </c>
    </row>
    <row r="108" spans="1:5" ht="267.75">
      <c r="A108" t="s">
        <v>53</v>
      </c>
      <c r="E108" s="36" t="s">
        <v>213</v>
      </c>
    </row>
    <row r="109" spans="1:16" ht="12.75">
      <c r="A109" s="25" t="s">
        <v>44</v>
      </c>
      <c s="29" t="s">
        <v>214</v>
      </c>
      <c s="29" t="s">
        <v>215</v>
      </c>
      <c s="25" t="s">
        <v>46</v>
      </c>
      <c s="30" t="s">
        <v>216</v>
      </c>
      <c s="31" t="s">
        <v>94</v>
      </c>
      <c s="32">
        <v>20.52</v>
      </c>
      <c s="33">
        <v>0</v>
      </c>
      <c s="34">
        <f>ROUND(ROUND(H109,2)*ROUND(G109,3),2)</f>
      </c>
      <c r="O109">
        <f>(I109*21)/100</f>
      </c>
      <c t="s">
        <v>22</v>
      </c>
    </row>
    <row r="110" spans="1:5" ht="12.75">
      <c r="A110" s="35" t="s">
        <v>49</v>
      </c>
      <c r="E110" s="36" t="s">
        <v>217</v>
      </c>
    </row>
    <row r="111" spans="1:5" ht="63.75">
      <c r="A111" s="37" t="s">
        <v>51</v>
      </c>
      <c r="E111" s="38" t="s">
        <v>218</v>
      </c>
    </row>
    <row r="112" spans="1:5" ht="369.75">
      <c r="A112" t="s">
        <v>53</v>
      </c>
      <c r="E112" s="36" t="s">
        <v>208</v>
      </c>
    </row>
    <row r="113" spans="1:16" ht="12.75">
      <c r="A113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94</v>
      </c>
      <c s="32">
        <v>51.3</v>
      </c>
      <c s="33">
        <v>0</v>
      </c>
      <c s="34">
        <f>ROUND(ROUND(H113,2)*ROUND(G113,3),2)</f>
      </c>
      <c r="O113">
        <f>(I113*21)/100</f>
      </c>
      <c t="s">
        <v>22</v>
      </c>
    </row>
    <row r="114" spans="1:5" ht="25.5">
      <c r="A114" s="35" t="s">
        <v>49</v>
      </c>
      <c r="E114" s="36" t="s">
        <v>222</v>
      </c>
    </row>
    <row r="115" spans="1:5" ht="51">
      <c r="A115" s="37" t="s">
        <v>51</v>
      </c>
      <c r="E115" s="38" t="s">
        <v>223</v>
      </c>
    </row>
    <row r="116" spans="1:5" ht="369.75">
      <c r="A116" t="s">
        <v>53</v>
      </c>
      <c r="E116" s="36" t="s">
        <v>208</v>
      </c>
    </row>
    <row r="117" spans="1:16" ht="12.75">
      <c r="A117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94</v>
      </c>
      <c s="32">
        <v>13.087</v>
      </c>
      <c s="33">
        <v>0</v>
      </c>
      <c s="34">
        <f>ROUND(ROUND(H117,2)*ROUND(G117,3),2)</f>
      </c>
      <c r="O117">
        <f>(I117*21)/100</f>
      </c>
      <c t="s">
        <v>22</v>
      </c>
    </row>
    <row r="118" spans="1:5" ht="12.75">
      <c r="A118" s="35" t="s">
        <v>49</v>
      </c>
      <c r="E118" s="36" t="s">
        <v>227</v>
      </c>
    </row>
    <row r="119" spans="1:5" ht="89.25">
      <c r="A119" s="37" t="s">
        <v>51</v>
      </c>
      <c r="E119" s="38" t="s">
        <v>228</v>
      </c>
    </row>
    <row r="120" spans="1:5" ht="369.75">
      <c r="A120" t="s">
        <v>53</v>
      </c>
      <c r="E120" s="36" t="s">
        <v>208</v>
      </c>
    </row>
    <row r="121" spans="1:16" ht="12.75">
      <c r="A121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94</v>
      </c>
      <c s="32">
        <v>14.01</v>
      </c>
      <c s="33">
        <v>0</v>
      </c>
      <c s="34">
        <f>ROUND(ROUND(H121,2)*ROUND(G121,3),2)</f>
      </c>
      <c r="O121">
        <f>(I121*21)/100</f>
      </c>
      <c t="s">
        <v>22</v>
      </c>
    </row>
    <row r="122" spans="1:5" ht="12.75">
      <c r="A122" s="35" t="s">
        <v>49</v>
      </c>
      <c r="E122" s="36" t="s">
        <v>232</v>
      </c>
    </row>
    <row r="123" spans="1:5" ht="12.75">
      <c r="A123" s="37" t="s">
        <v>51</v>
      </c>
      <c r="E123" s="38" t="s">
        <v>233</v>
      </c>
    </row>
    <row r="124" spans="1:5" ht="369.75">
      <c r="A124" t="s">
        <v>53</v>
      </c>
      <c r="E124" s="36" t="s">
        <v>208</v>
      </c>
    </row>
    <row r="125" spans="1:16" ht="12.75">
      <c r="A125" s="25" t="s">
        <v>44</v>
      </c>
      <c s="29" t="s">
        <v>234</v>
      </c>
      <c s="29" t="s">
        <v>235</v>
      </c>
      <c s="25" t="s">
        <v>46</v>
      </c>
      <c s="30" t="s">
        <v>236</v>
      </c>
      <c s="31" t="s">
        <v>94</v>
      </c>
      <c s="32">
        <v>139.96</v>
      </c>
      <c s="33">
        <v>0</v>
      </c>
      <c s="34">
        <f>ROUND(ROUND(H125,2)*ROUND(G125,3),2)</f>
      </c>
      <c r="O125">
        <f>(I125*21)/100</f>
      </c>
      <c t="s">
        <v>22</v>
      </c>
    </row>
    <row r="126" spans="1:5" ht="12.75">
      <c r="A126" s="35" t="s">
        <v>49</v>
      </c>
      <c r="E126" s="36" t="s">
        <v>237</v>
      </c>
    </row>
    <row r="127" spans="1:5" ht="76.5">
      <c r="A127" s="37" t="s">
        <v>51</v>
      </c>
      <c r="E127" s="38" t="s">
        <v>238</v>
      </c>
    </row>
    <row r="128" spans="1:5" ht="38.25">
      <c r="A128" t="s">
        <v>53</v>
      </c>
      <c r="E128" s="36" t="s">
        <v>239</v>
      </c>
    </row>
    <row r="129" spans="1:16" ht="25.5">
      <c r="A129" s="25" t="s">
        <v>44</v>
      </c>
      <c s="29" t="s">
        <v>240</v>
      </c>
      <c s="29" t="s">
        <v>241</v>
      </c>
      <c s="25" t="s">
        <v>46</v>
      </c>
      <c s="30" t="s">
        <v>242</v>
      </c>
      <c s="31" t="s">
        <v>94</v>
      </c>
      <c s="32">
        <v>106.8</v>
      </c>
      <c s="33">
        <v>0</v>
      </c>
      <c s="34">
        <f>ROUND(ROUND(H129,2)*ROUND(G129,3),2)</f>
      </c>
      <c r="O129">
        <f>(I129*21)/100</f>
      </c>
      <c t="s">
        <v>22</v>
      </c>
    </row>
    <row r="130" spans="1:5" ht="25.5">
      <c r="A130" s="35" t="s">
        <v>49</v>
      </c>
      <c r="E130" s="36" t="s">
        <v>243</v>
      </c>
    </row>
    <row r="131" spans="1:5" ht="25.5">
      <c r="A131" s="37" t="s">
        <v>51</v>
      </c>
      <c r="E131" s="38" t="s">
        <v>244</v>
      </c>
    </row>
    <row r="132" spans="1:5" ht="38.25">
      <c r="A132" t="s">
        <v>53</v>
      </c>
      <c r="E132" s="36" t="s">
        <v>239</v>
      </c>
    </row>
    <row r="133" spans="1:16" ht="12.75">
      <c r="A133" s="25" t="s">
        <v>44</v>
      </c>
      <c s="29" t="s">
        <v>245</v>
      </c>
      <c s="29" t="s">
        <v>246</v>
      </c>
      <c s="25" t="s">
        <v>46</v>
      </c>
      <c s="30" t="s">
        <v>247</v>
      </c>
      <c s="31" t="s">
        <v>94</v>
      </c>
      <c s="32">
        <v>8.4</v>
      </c>
      <c s="33">
        <v>0</v>
      </c>
      <c s="34">
        <f>ROUND(ROUND(H133,2)*ROUND(G133,3),2)</f>
      </c>
      <c r="O133">
        <f>(I133*21)/100</f>
      </c>
      <c t="s">
        <v>22</v>
      </c>
    </row>
    <row r="134" spans="1:5" ht="12.75">
      <c r="A134" s="35" t="s">
        <v>49</v>
      </c>
      <c r="E134" s="36" t="s">
        <v>248</v>
      </c>
    </row>
    <row r="135" spans="1:5" ht="25.5">
      <c r="A135" s="37" t="s">
        <v>51</v>
      </c>
      <c r="E135" s="38" t="s">
        <v>249</v>
      </c>
    </row>
    <row r="136" spans="1:5" ht="38.25">
      <c r="A136" t="s">
        <v>53</v>
      </c>
      <c r="E136" s="36" t="s">
        <v>250</v>
      </c>
    </row>
    <row r="137" spans="1:16" ht="12.75">
      <c r="A137" s="25" t="s">
        <v>44</v>
      </c>
      <c s="29" t="s">
        <v>251</v>
      </c>
      <c s="29" t="s">
        <v>252</v>
      </c>
      <c s="25" t="s">
        <v>46</v>
      </c>
      <c s="30" t="s">
        <v>253</v>
      </c>
      <c s="31" t="s">
        <v>94</v>
      </c>
      <c s="32">
        <v>4.875</v>
      </c>
      <c s="33">
        <v>0</v>
      </c>
      <c s="34">
        <f>ROUND(ROUND(H137,2)*ROUND(G137,3),2)</f>
      </c>
      <c r="O137">
        <f>(I137*21)/100</f>
      </c>
      <c t="s">
        <v>22</v>
      </c>
    </row>
    <row r="138" spans="1:5" ht="12.75">
      <c r="A138" s="35" t="s">
        <v>49</v>
      </c>
      <c r="E138" s="36" t="s">
        <v>254</v>
      </c>
    </row>
    <row r="139" spans="1:5" ht="25.5">
      <c r="A139" s="37" t="s">
        <v>51</v>
      </c>
      <c r="E139" s="38" t="s">
        <v>255</v>
      </c>
    </row>
    <row r="140" spans="1:5" ht="76.5">
      <c r="A140" t="s">
        <v>53</v>
      </c>
      <c r="E140" s="36" t="s">
        <v>256</v>
      </c>
    </row>
    <row r="141" spans="1:16" ht="12.75">
      <c r="A141" s="25" t="s">
        <v>44</v>
      </c>
      <c s="29" t="s">
        <v>257</v>
      </c>
      <c s="29" t="s">
        <v>258</v>
      </c>
      <c s="25" t="s">
        <v>46</v>
      </c>
      <c s="30" t="s">
        <v>259</v>
      </c>
      <c s="31" t="s">
        <v>94</v>
      </c>
      <c s="32">
        <v>26.174</v>
      </c>
      <c s="33">
        <v>0</v>
      </c>
      <c s="34">
        <f>ROUND(ROUND(H141,2)*ROUND(G141,3),2)</f>
      </c>
      <c r="O141">
        <f>(I141*21)/100</f>
      </c>
      <c t="s">
        <v>22</v>
      </c>
    </row>
    <row r="142" spans="1:5" ht="25.5">
      <c r="A142" s="35" t="s">
        <v>49</v>
      </c>
      <c r="E142" s="36" t="s">
        <v>260</v>
      </c>
    </row>
    <row r="143" spans="1:5" ht="89.25">
      <c r="A143" s="37" t="s">
        <v>51</v>
      </c>
      <c r="E143" s="38" t="s">
        <v>261</v>
      </c>
    </row>
    <row r="144" spans="1:5" ht="102">
      <c r="A144" t="s">
        <v>53</v>
      </c>
      <c r="E144" s="36" t="s">
        <v>262</v>
      </c>
    </row>
    <row r="145" spans="1:16" ht="12.75">
      <c r="A145" s="25" t="s">
        <v>44</v>
      </c>
      <c s="29" t="s">
        <v>263</v>
      </c>
      <c s="29" t="s">
        <v>264</v>
      </c>
      <c s="25" t="s">
        <v>46</v>
      </c>
      <c s="30" t="s">
        <v>265</v>
      </c>
      <c s="31" t="s">
        <v>94</v>
      </c>
      <c s="32">
        <v>2.8</v>
      </c>
      <c s="33">
        <v>0</v>
      </c>
      <c s="34">
        <f>ROUND(ROUND(H145,2)*ROUND(G145,3),2)</f>
      </c>
      <c r="O145">
        <f>(I145*21)/100</f>
      </c>
      <c t="s">
        <v>22</v>
      </c>
    </row>
    <row r="146" spans="1:5" ht="12.75">
      <c r="A146" s="35" t="s">
        <v>49</v>
      </c>
      <c r="E146" s="36" t="s">
        <v>46</v>
      </c>
    </row>
    <row r="147" spans="1:5" ht="38.25">
      <c r="A147" s="37" t="s">
        <v>51</v>
      </c>
      <c r="E147" s="38" t="s">
        <v>266</v>
      </c>
    </row>
    <row r="148" spans="1:5" ht="357">
      <c r="A148" t="s">
        <v>53</v>
      </c>
      <c r="E148" s="36" t="s">
        <v>267</v>
      </c>
    </row>
    <row r="149" spans="1:18" ht="12.75" customHeight="1">
      <c r="A149" s="6" t="s">
        <v>42</v>
      </c>
      <c s="6"/>
      <c s="41" t="s">
        <v>34</v>
      </c>
      <c s="6"/>
      <c s="27" t="s">
        <v>268</v>
      </c>
      <c s="6"/>
      <c s="6"/>
      <c s="6"/>
      <c s="42">
        <f>0+Q149</f>
      </c>
      <c r="O149">
        <f>0+R149</f>
      </c>
      <c r="Q149">
        <f>0+I150+I154</f>
      </c>
      <c>
        <f>0+O150+O154</f>
      </c>
    </row>
    <row r="150" spans="1:16" ht="12.75">
      <c r="A150" s="25" t="s">
        <v>44</v>
      </c>
      <c s="29" t="s">
        <v>269</v>
      </c>
      <c s="29" t="s">
        <v>270</v>
      </c>
      <c s="25" t="s">
        <v>46</v>
      </c>
      <c s="30" t="s">
        <v>271</v>
      </c>
      <c s="31" t="s">
        <v>155</v>
      </c>
      <c s="32">
        <v>11.25</v>
      </c>
      <c s="33">
        <v>0</v>
      </c>
      <c s="34">
        <f>ROUND(ROUND(H150,2)*ROUND(G150,3),2)</f>
      </c>
      <c r="O150">
        <f>(I150*21)/100</f>
      </c>
      <c t="s">
        <v>22</v>
      </c>
    </row>
    <row r="151" spans="1:5" ht="12.75">
      <c r="A151" s="35" t="s">
        <v>49</v>
      </c>
      <c r="E151" s="36" t="s">
        <v>272</v>
      </c>
    </row>
    <row r="152" spans="1:5" ht="25.5">
      <c r="A152" s="37" t="s">
        <v>51</v>
      </c>
      <c r="E152" s="38" t="s">
        <v>273</v>
      </c>
    </row>
    <row r="153" spans="1:5" ht="51">
      <c r="A153" t="s">
        <v>53</v>
      </c>
      <c r="E153" s="36" t="s">
        <v>274</v>
      </c>
    </row>
    <row r="154" spans="1:16" ht="12.75">
      <c r="A154" s="25" t="s">
        <v>44</v>
      </c>
      <c s="29" t="s">
        <v>275</v>
      </c>
      <c s="29" t="s">
        <v>276</v>
      </c>
      <c s="25" t="s">
        <v>46</v>
      </c>
      <c s="30" t="s">
        <v>277</v>
      </c>
      <c s="31" t="s">
        <v>94</v>
      </c>
      <c s="32">
        <v>2.692</v>
      </c>
      <c s="33">
        <v>0</v>
      </c>
      <c s="34">
        <f>ROUND(ROUND(H154,2)*ROUND(G154,3),2)</f>
      </c>
      <c r="O154">
        <f>(I154*21)/100</f>
      </c>
      <c t="s">
        <v>22</v>
      </c>
    </row>
    <row r="155" spans="1:5" ht="12.75">
      <c r="A155" s="35" t="s">
        <v>49</v>
      </c>
      <c r="E155" s="36" t="s">
        <v>46</v>
      </c>
    </row>
    <row r="156" spans="1:5" ht="51">
      <c r="A156" s="37" t="s">
        <v>51</v>
      </c>
      <c r="E156" s="38" t="s">
        <v>278</v>
      </c>
    </row>
    <row r="157" spans="1:5" ht="140.25">
      <c r="A157" t="s">
        <v>53</v>
      </c>
      <c r="E157" s="36" t="s">
        <v>279</v>
      </c>
    </row>
    <row r="158" spans="1:18" ht="12.75" customHeight="1">
      <c r="A158" s="6" t="s">
        <v>42</v>
      </c>
      <c s="6"/>
      <c s="41" t="s">
        <v>75</v>
      </c>
      <c s="6"/>
      <c s="27" t="s">
        <v>280</v>
      </c>
      <c s="6"/>
      <c s="6"/>
      <c s="6"/>
      <c s="42">
        <f>0+Q158</f>
      </c>
      <c r="O158">
        <f>0+R158</f>
      </c>
      <c r="Q158">
        <f>0+I159+I163+I167+I171+I175+I179</f>
      </c>
      <c>
        <f>0+O159+O163+O167+O171+O175+O179</f>
      </c>
    </row>
    <row r="159" spans="1:16" ht="25.5">
      <c r="A159" s="25" t="s">
        <v>44</v>
      </c>
      <c s="29" t="s">
        <v>281</v>
      </c>
      <c s="29" t="s">
        <v>282</v>
      </c>
      <c s="25" t="s">
        <v>46</v>
      </c>
      <c s="30" t="s">
        <v>283</v>
      </c>
      <c s="31" t="s">
        <v>155</v>
      </c>
      <c s="32">
        <v>219.582</v>
      </c>
      <c s="33">
        <v>0</v>
      </c>
      <c s="34">
        <f>ROUND(ROUND(H159,2)*ROUND(G159,3),2)</f>
      </c>
      <c r="O159">
        <f>(I159*21)/100</f>
      </c>
      <c t="s">
        <v>22</v>
      </c>
    </row>
    <row r="160" spans="1:5" ht="12.75">
      <c r="A160" s="35" t="s">
        <v>49</v>
      </c>
      <c r="E160" s="36" t="s">
        <v>284</v>
      </c>
    </row>
    <row r="161" spans="1:5" ht="89.25">
      <c r="A161" s="37" t="s">
        <v>51</v>
      </c>
      <c r="E161" s="38" t="s">
        <v>285</v>
      </c>
    </row>
    <row r="162" spans="1:5" ht="191.25">
      <c r="A162" t="s">
        <v>53</v>
      </c>
      <c r="E162" s="36" t="s">
        <v>286</v>
      </c>
    </row>
    <row r="163" spans="1:16" ht="25.5">
      <c r="A163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155</v>
      </c>
      <c s="32">
        <v>144.15</v>
      </c>
      <c s="33">
        <v>0</v>
      </c>
      <c s="34">
        <f>ROUND(ROUND(H163,2)*ROUND(G163,3),2)</f>
      </c>
      <c r="O163">
        <f>(I163*21)/100</f>
      </c>
      <c t="s">
        <v>22</v>
      </c>
    </row>
    <row r="164" spans="1:5" ht="12.75">
      <c r="A164" s="35" t="s">
        <v>49</v>
      </c>
      <c r="E164" s="36" t="s">
        <v>290</v>
      </c>
    </row>
    <row r="165" spans="1:5" ht="51">
      <c r="A165" s="37" t="s">
        <v>51</v>
      </c>
      <c r="E165" s="38" t="s">
        <v>291</v>
      </c>
    </row>
    <row r="166" spans="1:5" ht="191.25">
      <c r="A166" t="s">
        <v>53</v>
      </c>
      <c r="E166" s="36" t="s">
        <v>286</v>
      </c>
    </row>
    <row r="167" spans="1:16" ht="25.5">
      <c r="A167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155</v>
      </c>
      <c s="32">
        <v>73</v>
      </c>
      <c s="33">
        <v>0</v>
      </c>
      <c s="34">
        <f>ROUND(ROUND(H167,2)*ROUND(G167,3),2)</f>
      </c>
      <c r="O167">
        <f>(I167*21)/100</f>
      </c>
      <c t="s">
        <v>22</v>
      </c>
    </row>
    <row r="168" spans="1:5" ht="12.75">
      <c r="A168" s="35" t="s">
        <v>49</v>
      </c>
      <c r="E168" s="36" t="s">
        <v>295</v>
      </c>
    </row>
    <row r="169" spans="1:5" ht="25.5">
      <c r="A169" s="37" t="s">
        <v>51</v>
      </c>
      <c r="E169" s="38" t="s">
        <v>296</v>
      </c>
    </row>
    <row r="170" spans="1:5" ht="204">
      <c r="A170" t="s">
        <v>53</v>
      </c>
      <c r="E170" s="36" t="s">
        <v>297</v>
      </c>
    </row>
    <row r="171" spans="1:16" ht="12.75">
      <c r="A171" s="25" t="s">
        <v>44</v>
      </c>
      <c s="29" t="s">
        <v>298</v>
      </c>
      <c s="29" t="s">
        <v>299</v>
      </c>
      <c s="25" t="s">
        <v>46</v>
      </c>
      <c s="30" t="s">
        <v>300</v>
      </c>
      <c s="31" t="s">
        <v>155</v>
      </c>
      <c s="32">
        <v>16.5</v>
      </c>
      <c s="33">
        <v>0</v>
      </c>
      <c s="34">
        <f>ROUND(ROUND(H171,2)*ROUND(G171,3),2)</f>
      </c>
      <c r="O171">
        <f>(I171*21)/100</f>
      </c>
      <c t="s">
        <v>22</v>
      </c>
    </row>
    <row r="172" spans="1:5" ht="12.75">
      <c r="A172" s="35" t="s">
        <v>49</v>
      </c>
      <c r="E172" s="36" t="s">
        <v>301</v>
      </c>
    </row>
    <row r="173" spans="1:5" ht="12.75">
      <c r="A173" s="37" t="s">
        <v>51</v>
      </c>
      <c r="E173" s="38" t="s">
        <v>302</v>
      </c>
    </row>
    <row r="174" spans="1:5" ht="38.25">
      <c r="A174" t="s">
        <v>53</v>
      </c>
      <c r="E174" s="36" t="s">
        <v>303</v>
      </c>
    </row>
    <row r="175" spans="1:16" ht="12.75">
      <c r="A175" s="25" t="s">
        <v>44</v>
      </c>
      <c s="29" t="s">
        <v>304</v>
      </c>
      <c s="29" t="s">
        <v>305</v>
      </c>
      <c s="25" t="s">
        <v>46</v>
      </c>
      <c s="30" t="s">
        <v>306</v>
      </c>
      <c s="31" t="s">
        <v>155</v>
      </c>
      <c s="32">
        <v>10.8</v>
      </c>
      <c s="33">
        <v>0</v>
      </c>
      <c s="34">
        <f>ROUND(ROUND(H175,2)*ROUND(G175,3),2)</f>
      </c>
      <c r="O175">
        <f>(I175*21)/100</f>
      </c>
      <c t="s">
        <v>22</v>
      </c>
    </row>
    <row r="176" spans="1:5" ht="12.75">
      <c r="A176" s="35" t="s">
        <v>49</v>
      </c>
      <c r="E176" s="36" t="s">
        <v>307</v>
      </c>
    </row>
    <row r="177" spans="1:5" ht="25.5">
      <c r="A177" s="37" t="s">
        <v>51</v>
      </c>
      <c r="E177" s="38" t="s">
        <v>308</v>
      </c>
    </row>
    <row r="178" spans="1:5" ht="51">
      <c r="A178" t="s">
        <v>53</v>
      </c>
      <c r="E178" s="36" t="s">
        <v>309</v>
      </c>
    </row>
    <row r="179" spans="1:16" ht="12.75">
      <c r="A179" s="25" t="s">
        <v>44</v>
      </c>
      <c s="29" t="s">
        <v>310</v>
      </c>
      <c s="29" t="s">
        <v>311</v>
      </c>
      <c s="25" t="s">
        <v>46</v>
      </c>
      <c s="30" t="s">
        <v>312</v>
      </c>
      <c s="31" t="s">
        <v>155</v>
      </c>
      <c s="32">
        <v>8.7</v>
      </c>
      <c s="33">
        <v>0</v>
      </c>
      <c s="34">
        <f>ROUND(ROUND(H179,2)*ROUND(G179,3),2)</f>
      </c>
      <c r="O179">
        <f>(I179*21)/100</f>
      </c>
      <c t="s">
        <v>22</v>
      </c>
    </row>
    <row r="180" spans="1:5" ht="12.75">
      <c r="A180" s="35" t="s">
        <v>49</v>
      </c>
      <c r="E180" s="36" t="s">
        <v>313</v>
      </c>
    </row>
    <row r="181" spans="1:5" ht="38.25">
      <c r="A181" s="37" t="s">
        <v>51</v>
      </c>
      <c r="E181" s="38" t="s">
        <v>314</v>
      </c>
    </row>
    <row r="182" spans="1:5" ht="51">
      <c r="A182" t="s">
        <v>53</v>
      </c>
      <c r="E182" s="36" t="s">
        <v>309</v>
      </c>
    </row>
    <row r="183" spans="1:18" ht="12.75" customHeight="1">
      <c r="A183" s="6" t="s">
        <v>42</v>
      </c>
      <c s="6"/>
      <c s="41" t="s">
        <v>79</v>
      </c>
      <c s="6"/>
      <c s="27" t="s">
        <v>315</v>
      </c>
      <c s="6"/>
      <c s="6"/>
      <c s="6"/>
      <c s="42">
        <f>0+Q183</f>
      </c>
      <c r="O183">
        <f>0+R183</f>
      </c>
      <c r="Q183">
        <f>0+I184+I188+I192+I196</f>
      </c>
      <c>
        <f>0+O184+O188+O192+O196</f>
      </c>
    </row>
    <row r="184" spans="1:16" ht="12.75">
      <c r="A184" s="25" t="s">
        <v>44</v>
      </c>
      <c s="29" t="s">
        <v>316</v>
      </c>
      <c s="29" t="s">
        <v>317</v>
      </c>
      <c s="25" t="s">
        <v>46</v>
      </c>
      <c s="30" t="s">
        <v>318</v>
      </c>
      <c s="31" t="s">
        <v>107</v>
      </c>
      <c s="32">
        <v>5</v>
      </c>
      <c s="33">
        <v>0</v>
      </c>
      <c s="34">
        <f>ROUND(ROUND(H184,2)*ROUND(G184,3),2)</f>
      </c>
      <c r="O184">
        <f>(I184*21)/100</f>
      </c>
      <c t="s">
        <v>22</v>
      </c>
    </row>
    <row r="185" spans="1:5" ht="12.75">
      <c r="A185" s="35" t="s">
        <v>49</v>
      </c>
      <c r="E185" s="36" t="s">
        <v>319</v>
      </c>
    </row>
    <row r="186" spans="1:5" ht="25.5">
      <c r="A186" s="37" t="s">
        <v>51</v>
      </c>
      <c r="E186" s="38" t="s">
        <v>320</v>
      </c>
    </row>
    <row r="187" spans="1:5" ht="242.25">
      <c r="A187" t="s">
        <v>53</v>
      </c>
      <c r="E187" s="36" t="s">
        <v>321</v>
      </c>
    </row>
    <row r="188" spans="1:16" ht="12.75">
      <c r="A188" s="25" t="s">
        <v>44</v>
      </c>
      <c s="29" t="s">
        <v>322</v>
      </c>
      <c s="29" t="s">
        <v>323</v>
      </c>
      <c s="25" t="s">
        <v>46</v>
      </c>
      <c s="30" t="s">
        <v>324</v>
      </c>
      <c s="31" t="s">
        <v>107</v>
      </c>
      <c s="32">
        <v>32.5</v>
      </c>
      <c s="33">
        <v>0</v>
      </c>
      <c s="34">
        <f>ROUND(ROUND(H188,2)*ROUND(G188,3),2)</f>
      </c>
      <c r="O188">
        <f>(I188*21)/100</f>
      </c>
      <c t="s">
        <v>22</v>
      </c>
    </row>
    <row r="189" spans="1:5" ht="12.75">
      <c r="A189" s="35" t="s">
        <v>49</v>
      </c>
      <c r="E189" s="36" t="s">
        <v>325</v>
      </c>
    </row>
    <row r="190" spans="1:5" ht="25.5">
      <c r="A190" s="37" t="s">
        <v>51</v>
      </c>
      <c r="E190" s="38" t="s">
        <v>326</v>
      </c>
    </row>
    <row r="191" spans="1:5" ht="242.25">
      <c r="A191" t="s">
        <v>53</v>
      </c>
      <c r="E191" s="36" t="s">
        <v>321</v>
      </c>
    </row>
    <row r="192" spans="1:16" ht="12.75">
      <c r="A192" s="25" t="s">
        <v>44</v>
      </c>
      <c s="29" t="s">
        <v>327</v>
      </c>
      <c s="29" t="s">
        <v>328</v>
      </c>
      <c s="25" t="s">
        <v>46</v>
      </c>
      <c s="30" t="s">
        <v>329</v>
      </c>
      <c s="31" t="s">
        <v>107</v>
      </c>
      <c s="32">
        <v>35</v>
      </c>
      <c s="33">
        <v>0</v>
      </c>
      <c s="34">
        <f>ROUND(ROUND(H192,2)*ROUND(G192,3),2)</f>
      </c>
      <c r="O192">
        <f>(I192*21)/100</f>
      </c>
      <c t="s">
        <v>22</v>
      </c>
    </row>
    <row r="193" spans="1:5" ht="25.5">
      <c r="A193" s="35" t="s">
        <v>49</v>
      </c>
      <c r="E193" s="36" t="s">
        <v>330</v>
      </c>
    </row>
    <row r="194" spans="1:5" ht="51">
      <c r="A194" s="37" t="s">
        <v>51</v>
      </c>
      <c r="E194" s="38" t="s">
        <v>331</v>
      </c>
    </row>
    <row r="195" spans="1:5" ht="242.25">
      <c r="A195" t="s">
        <v>53</v>
      </c>
      <c r="E195" s="36" t="s">
        <v>332</v>
      </c>
    </row>
    <row r="196" spans="1:16" ht="12.75">
      <c r="A196" s="25" t="s">
        <v>44</v>
      </c>
      <c s="29" t="s">
        <v>333</v>
      </c>
      <c s="29" t="s">
        <v>334</v>
      </c>
      <c s="25" t="s">
        <v>46</v>
      </c>
      <c s="30" t="s">
        <v>335</v>
      </c>
      <c s="31" t="s">
        <v>107</v>
      </c>
      <c s="32">
        <v>3.2</v>
      </c>
      <c s="33">
        <v>0</v>
      </c>
      <c s="34">
        <f>ROUND(ROUND(H196,2)*ROUND(G196,3),2)</f>
      </c>
      <c r="O196">
        <f>(I196*21)/100</f>
      </c>
      <c t="s">
        <v>22</v>
      </c>
    </row>
    <row r="197" spans="1:5" ht="25.5">
      <c r="A197" s="35" t="s">
        <v>49</v>
      </c>
      <c r="E197" s="36" t="s">
        <v>336</v>
      </c>
    </row>
    <row r="198" spans="1:5" ht="12.75">
      <c r="A198" s="37" t="s">
        <v>51</v>
      </c>
      <c r="E198" s="38" t="s">
        <v>337</v>
      </c>
    </row>
    <row r="199" spans="1:5" ht="242.25">
      <c r="A199" t="s">
        <v>53</v>
      </c>
      <c r="E199" s="36" t="s">
        <v>332</v>
      </c>
    </row>
    <row r="200" spans="1:18" ht="12.75" customHeight="1">
      <c r="A200" s="6" t="s">
        <v>42</v>
      </c>
      <c s="6"/>
      <c s="41" t="s">
        <v>39</v>
      </c>
      <c s="6"/>
      <c s="27" t="s">
        <v>338</v>
      </c>
      <c s="6"/>
      <c s="6"/>
      <c s="6"/>
      <c s="42">
        <f>0+Q200</f>
      </c>
      <c r="O200">
        <f>0+R200</f>
      </c>
      <c r="Q200">
        <f>0+I201+I205+I209+I213+I217+I221+I225+I229</f>
      </c>
      <c>
        <f>0+O201+O205+O209+O213+O217+O221+O225+O229</f>
      </c>
    </row>
    <row r="201" spans="1:16" ht="12.75">
      <c r="A201" s="25" t="s">
        <v>44</v>
      </c>
      <c s="29" t="s">
        <v>339</v>
      </c>
      <c s="29" t="s">
        <v>340</v>
      </c>
      <c s="25" t="s">
        <v>46</v>
      </c>
      <c s="30" t="s">
        <v>341</v>
      </c>
      <c s="31" t="s">
        <v>107</v>
      </c>
      <c s="32">
        <v>18</v>
      </c>
      <c s="33">
        <v>0</v>
      </c>
      <c s="34">
        <f>ROUND(ROUND(H201,2)*ROUND(G201,3),2)</f>
      </c>
      <c r="O201">
        <f>(I201*21)/100</f>
      </c>
      <c t="s">
        <v>22</v>
      </c>
    </row>
    <row r="202" spans="1:5" ht="12.75">
      <c r="A202" s="35" t="s">
        <v>49</v>
      </c>
      <c r="E202" s="36" t="s">
        <v>342</v>
      </c>
    </row>
    <row r="203" spans="1:5" ht="12.75">
      <c r="A203" s="37" t="s">
        <v>51</v>
      </c>
      <c r="E203" s="38" t="s">
        <v>343</v>
      </c>
    </row>
    <row r="204" spans="1:5" ht="38.25">
      <c r="A204" t="s">
        <v>53</v>
      </c>
      <c r="E204" s="36" t="s">
        <v>344</v>
      </c>
    </row>
    <row r="205" spans="1:16" ht="25.5">
      <c r="A205" s="25" t="s">
        <v>44</v>
      </c>
      <c s="29" t="s">
        <v>345</v>
      </c>
      <c s="29" t="s">
        <v>346</v>
      </c>
      <c s="25" t="s">
        <v>46</v>
      </c>
      <c s="30" t="s">
        <v>347</v>
      </c>
      <c s="31" t="s">
        <v>107</v>
      </c>
      <c s="32">
        <v>34</v>
      </c>
      <c s="33">
        <v>0</v>
      </c>
      <c s="34">
        <f>ROUND(ROUND(H205,2)*ROUND(G205,3),2)</f>
      </c>
      <c r="O205">
        <f>(I205*21)/100</f>
      </c>
      <c t="s">
        <v>22</v>
      </c>
    </row>
    <row r="206" spans="1:5" ht="12.75">
      <c r="A206" s="35" t="s">
        <v>49</v>
      </c>
      <c r="E206" s="36" t="s">
        <v>348</v>
      </c>
    </row>
    <row r="207" spans="1:5" ht="38.25">
      <c r="A207" s="37" t="s">
        <v>51</v>
      </c>
      <c r="E207" s="38" t="s">
        <v>349</v>
      </c>
    </row>
    <row r="208" spans="1:5" ht="114.75">
      <c r="A208" t="s">
        <v>53</v>
      </c>
      <c r="E208" s="36" t="s">
        <v>350</v>
      </c>
    </row>
    <row r="209" spans="1:16" ht="12.75">
      <c r="A209" s="25" t="s">
        <v>44</v>
      </c>
      <c s="29" t="s">
        <v>351</v>
      </c>
      <c s="29" t="s">
        <v>352</v>
      </c>
      <c s="25" t="s">
        <v>46</v>
      </c>
      <c s="30" t="s">
        <v>353</v>
      </c>
      <c s="31" t="s">
        <v>99</v>
      </c>
      <c s="32">
        <v>2</v>
      </c>
      <c s="33">
        <v>0</v>
      </c>
      <c s="34">
        <f>ROUND(ROUND(H209,2)*ROUND(G209,3),2)</f>
      </c>
      <c r="O209">
        <f>(I209*21)/100</f>
      </c>
      <c t="s">
        <v>22</v>
      </c>
    </row>
    <row r="210" spans="1:5" ht="12.75">
      <c r="A210" s="35" t="s">
        <v>49</v>
      </c>
      <c r="E210" s="36" t="s">
        <v>46</v>
      </c>
    </row>
    <row r="211" spans="1:5" ht="12.75">
      <c r="A211" s="37" t="s">
        <v>51</v>
      </c>
      <c r="E211" s="38" t="s">
        <v>354</v>
      </c>
    </row>
    <row r="212" spans="1:5" ht="25.5">
      <c r="A212" t="s">
        <v>53</v>
      </c>
      <c r="E212" s="36" t="s">
        <v>355</v>
      </c>
    </row>
    <row r="213" spans="1:16" ht="12.75">
      <c r="A213" s="25" t="s">
        <v>44</v>
      </c>
      <c s="29" t="s">
        <v>356</v>
      </c>
      <c s="29" t="s">
        <v>357</v>
      </c>
      <c s="25" t="s">
        <v>46</v>
      </c>
      <c s="30" t="s">
        <v>358</v>
      </c>
      <c s="31" t="s">
        <v>107</v>
      </c>
      <c s="32">
        <v>18</v>
      </c>
      <c s="33">
        <v>0</v>
      </c>
      <c s="34">
        <f>ROUND(ROUND(H213,2)*ROUND(G213,3),2)</f>
      </c>
      <c r="O213">
        <f>(I213*21)/100</f>
      </c>
      <c t="s">
        <v>22</v>
      </c>
    </row>
    <row r="214" spans="1:5" ht="12.75">
      <c r="A214" s="35" t="s">
        <v>49</v>
      </c>
      <c r="E214" s="36" t="s">
        <v>359</v>
      </c>
    </row>
    <row r="215" spans="1:5" ht="25.5">
      <c r="A215" s="37" t="s">
        <v>51</v>
      </c>
      <c r="E215" s="38" t="s">
        <v>360</v>
      </c>
    </row>
    <row r="216" spans="1:5" ht="51">
      <c r="A216" t="s">
        <v>53</v>
      </c>
      <c r="E216" s="36" t="s">
        <v>361</v>
      </c>
    </row>
    <row r="217" spans="1:16" ht="12.75">
      <c r="A217" s="25" t="s">
        <v>44</v>
      </c>
      <c s="29" t="s">
        <v>362</v>
      </c>
      <c s="29" t="s">
        <v>363</v>
      </c>
      <c s="25" t="s">
        <v>46</v>
      </c>
      <c s="30" t="s">
        <v>364</v>
      </c>
      <c s="31" t="s">
        <v>107</v>
      </c>
      <c s="32">
        <v>7.5</v>
      </c>
      <c s="33">
        <v>0</v>
      </c>
      <c s="34">
        <f>ROUND(ROUND(H217,2)*ROUND(G217,3),2)</f>
      </c>
      <c r="O217">
        <f>(I217*21)/100</f>
      </c>
      <c t="s">
        <v>22</v>
      </c>
    </row>
    <row r="218" spans="1:5" ht="12.75">
      <c r="A218" s="35" t="s">
        <v>49</v>
      </c>
      <c r="E218" s="36" t="s">
        <v>365</v>
      </c>
    </row>
    <row r="219" spans="1:5" ht="12.75">
      <c r="A219" s="37" t="s">
        <v>51</v>
      </c>
      <c r="E219" s="38" t="s">
        <v>366</v>
      </c>
    </row>
    <row r="220" spans="1:5" ht="51">
      <c r="A220" t="s">
        <v>53</v>
      </c>
      <c r="E220" s="36" t="s">
        <v>361</v>
      </c>
    </row>
    <row r="221" spans="1:16" ht="12.75">
      <c r="A221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107</v>
      </c>
      <c s="32">
        <v>29.12</v>
      </c>
      <c s="33">
        <v>0</v>
      </c>
      <c s="34">
        <f>ROUND(ROUND(H221,2)*ROUND(G221,3),2)</f>
      </c>
      <c r="O221">
        <f>(I221*21)/100</f>
      </c>
      <c t="s">
        <v>22</v>
      </c>
    </row>
    <row r="222" spans="1:5" ht="12.75">
      <c r="A222" s="35" t="s">
        <v>49</v>
      </c>
      <c r="E222" s="36" t="s">
        <v>370</v>
      </c>
    </row>
    <row r="223" spans="1:5" ht="25.5">
      <c r="A223" s="37" t="s">
        <v>51</v>
      </c>
      <c r="E223" s="38" t="s">
        <v>371</v>
      </c>
    </row>
    <row r="224" spans="1:5" ht="89.25">
      <c r="A224" t="s">
        <v>53</v>
      </c>
      <c r="E224" s="36" t="s">
        <v>372</v>
      </c>
    </row>
    <row r="225" spans="1:16" ht="12.75">
      <c r="A225" s="25" t="s">
        <v>44</v>
      </c>
      <c s="29" t="s">
        <v>373</v>
      </c>
      <c s="29" t="s">
        <v>374</v>
      </c>
      <c s="25" t="s">
        <v>46</v>
      </c>
      <c s="30" t="s">
        <v>375</v>
      </c>
      <c s="31" t="s">
        <v>155</v>
      </c>
      <c s="32">
        <v>73</v>
      </c>
      <c s="33">
        <v>0</v>
      </c>
      <c s="34">
        <f>ROUND(ROUND(H225,2)*ROUND(G225,3),2)</f>
      </c>
      <c r="O225">
        <f>(I225*21)/100</f>
      </c>
      <c t="s">
        <v>22</v>
      </c>
    </row>
    <row r="226" spans="1:5" ht="12.75">
      <c r="A226" s="35" t="s">
        <v>49</v>
      </c>
      <c r="E226" s="36" t="s">
        <v>376</v>
      </c>
    </row>
    <row r="227" spans="1:5" ht="25.5">
      <c r="A227" s="37" t="s">
        <v>51</v>
      </c>
      <c r="E227" s="38" t="s">
        <v>377</v>
      </c>
    </row>
    <row r="228" spans="1:5" ht="25.5">
      <c r="A228" t="s">
        <v>53</v>
      </c>
      <c r="E228" s="36" t="s">
        <v>378</v>
      </c>
    </row>
    <row r="229" spans="1:16" ht="12.75">
      <c r="A229" s="25" t="s">
        <v>44</v>
      </c>
      <c s="29" t="s">
        <v>379</v>
      </c>
      <c s="29" t="s">
        <v>380</v>
      </c>
      <c s="25" t="s">
        <v>46</v>
      </c>
      <c s="30" t="s">
        <v>381</v>
      </c>
      <c s="31" t="s">
        <v>94</v>
      </c>
      <c s="32">
        <v>128.768</v>
      </c>
      <c s="33">
        <v>0</v>
      </c>
      <c s="34">
        <f>ROUND(ROUND(H229,2)*ROUND(G229,3),2)</f>
      </c>
      <c r="O229">
        <f>(I229*21)/100</f>
      </c>
      <c t="s">
        <v>22</v>
      </c>
    </row>
    <row r="230" spans="1:5" ht="12.75">
      <c r="A230" s="35" t="s">
        <v>49</v>
      </c>
      <c r="E230" s="36" t="s">
        <v>382</v>
      </c>
    </row>
    <row r="231" spans="1:5" ht="76.5">
      <c r="A231" s="37" t="s">
        <v>51</v>
      </c>
      <c r="E231" s="38" t="s">
        <v>383</v>
      </c>
    </row>
    <row r="232" spans="1:5" ht="102">
      <c r="A232" t="s">
        <v>53</v>
      </c>
      <c r="E232" s="36" t="s">
        <v>384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